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24226"/>
  <xr:revisionPtr revIDLastSave="0" documentId="13_ncr:1_{D1AAB948-EC93-4D2D-B43F-5BE4D0F5682B}" xr6:coauthVersionLast="47" xr6:coauthVersionMax="47" xr10:uidLastSave="{00000000-0000-0000-0000-000000000000}"/>
  <bookViews>
    <workbookView xWindow="-120" yWindow="-120" windowWidth="51840" windowHeight="21120" xr2:uid="{E7CC9A71-ED11-4FE5-B485-F7EF42DA4106}"/>
  </bookViews>
  <sheets>
    <sheet name="Index" sheetId="2" r:id="rId1"/>
    <sheet name="JBMMF" sheetId="3" r:id="rId2"/>
    <sheet name="JBOF" sheetId="4" r:id="rId3"/>
    <sheet name="JBLF" sheetId="5" r:id="rId4"/>
    <sheet name="JBN8-13" sheetId="6" r:id="rId5"/>
    <sheet name="JBN50" sheetId="7" r:id="rId6"/>
    <sheet name="JBNNX50" sheetId="8" r:id="rId7"/>
    <sheet name="JBNM150" sheetId="9" r:id="rId8"/>
    <sheet name="JBNS250" sheetId="10" r:id="rId9"/>
  </sheets>
  <definedNames>
    <definedName name="_xlnm._FilterDatabase" localSheetId="3" hidden="1">JBLF!$A$4:$K$78</definedName>
    <definedName name="_xlnm._FilterDatabase" localSheetId="1" hidden="1">JBMMF!$A$4:$J$40</definedName>
    <definedName name="_xlnm.Print_Area" localSheetId="3">JBLF!$B$1:$I$140</definedName>
    <definedName name="_xlnm.Print_Area" localSheetId="1">JBMMF!$B$1:$I$111</definedName>
    <definedName name="_xlnm.Print_Area" localSheetId="5">'JBN50'!$B$1:$H$117</definedName>
    <definedName name="_xlnm.Print_Area" localSheetId="4">'JBN8-13'!$B$1:$I$74</definedName>
    <definedName name="_xlnm.Print_Area" localSheetId="7">JBNM150!$B$1:$H$221</definedName>
    <definedName name="_xlnm.Print_Area" localSheetId="6">JBNNX50!$B$1:$H$126</definedName>
    <definedName name="_xlnm.Print_Area" localSheetId="8">JBNS250!$B$1:$H$319</definedName>
    <definedName name="_xlnm.Print_Area" localSheetId="2">JBOF!$B$1:$I$87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A2" i="10"/>
  <c r="A2" i="9"/>
  <c r="A2" i="8"/>
  <c r="A2" i="7"/>
  <c r="A2" i="6"/>
  <c r="A2" i="5"/>
  <c r="A2" i="4"/>
  <c r="A2" i="3"/>
  <c r="B9" i="2"/>
  <c r="B8" i="2"/>
  <c r="B7" i="2"/>
  <c r="B6" i="2"/>
  <c r="B4" i="2"/>
  <c r="B3" i="2"/>
  <c r="B2" i="2"/>
  <c r="G69" i="8"/>
  <c r="G64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F7" i="8"/>
  <c r="N7" i="8" s="1"/>
  <c r="N72" i="8"/>
  <c r="N69" i="8"/>
  <c r="N64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G161" i="9"/>
  <c r="G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N164" i="9"/>
  <c r="N161" i="9"/>
  <c r="N156" i="9"/>
  <c r="N155" i="9"/>
  <c r="N154" i="9"/>
  <c r="N153" i="9"/>
  <c r="N152" i="9"/>
  <c r="N151" i="9"/>
  <c r="N150" i="9"/>
  <c r="N149" i="9"/>
  <c r="N148" i="9"/>
  <c r="N147" i="9"/>
  <c r="N146" i="9"/>
  <c r="N145" i="9"/>
  <c r="N144" i="9"/>
  <c r="N143" i="9"/>
  <c r="N142" i="9"/>
  <c r="N141" i="9"/>
  <c r="N140" i="9"/>
  <c r="N139" i="9"/>
  <c r="N138" i="9"/>
  <c r="N137" i="9"/>
  <c r="N136" i="9"/>
  <c r="N135" i="9"/>
  <c r="N134" i="9"/>
  <c r="N133" i="9"/>
  <c r="N132" i="9"/>
  <c r="N131" i="9"/>
  <c r="N130" i="9"/>
  <c r="N129" i="9"/>
  <c r="N128" i="9"/>
  <c r="N127" i="9"/>
  <c r="N126" i="9"/>
  <c r="N125" i="9"/>
  <c r="N124" i="9"/>
  <c r="N123" i="9"/>
  <c r="N122" i="9"/>
  <c r="N121" i="9"/>
  <c r="N120" i="9"/>
  <c r="N119" i="9"/>
  <c r="N118" i="9"/>
  <c r="N117" i="9"/>
  <c r="N116" i="9"/>
  <c r="N115" i="9"/>
  <c r="N114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G261" i="10"/>
  <c r="G256" i="10"/>
  <c r="G255" i="10"/>
  <c r="G254" i="10"/>
  <c r="G253" i="10"/>
  <c r="G252" i="10"/>
  <c r="G251" i="10"/>
  <c r="G250" i="10"/>
  <c r="G249" i="10"/>
  <c r="G248" i="10"/>
  <c r="G247" i="10"/>
  <c r="G246" i="10"/>
  <c r="G245" i="10"/>
  <c r="G244" i="10"/>
  <c r="G243" i="10"/>
  <c r="G242" i="10"/>
  <c r="G241" i="10"/>
  <c r="G240" i="10"/>
  <c r="G239" i="10"/>
  <c r="G238" i="10"/>
  <c r="G237" i="10"/>
  <c r="G236" i="10"/>
  <c r="G235" i="10"/>
  <c r="G234" i="10"/>
  <c r="G233" i="10"/>
  <c r="G232" i="10"/>
  <c r="G231" i="10"/>
  <c r="G230" i="10"/>
  <c r="G229" i="10"/>
  <c r="G228" i="10"/>
  <c r="G227" i="10"/>
  <c r="G226" i="10"/>
  <c r="G225" i="10"/>
  <c r="G224" i="10"/>
  <c r="G223" i="10"/>
  <c r="G222" i="10"/>
  <c r="G221" i="10"/>
  <c r="G220" i="10"/>
  <c r="G219" i="10"/>
  <c r="G218" i="10"/>
  <c r="G217" i="10"/>
  <c r="G216" i="10"/>
  <c r="G215" i="10"/>
  <c r="G214" i="10"/>
  <c r="G213" i="10"/>
  <c r="G212" i="10"/>
  <c r="G211" i="10"/>
  <c r="G210" i="10"/>
  <c r="G209" i="10"/>
  <c r="G208" i="10"/>
  <c r="G207" i="10"/>
  <c r="G206" i="10"/>
  <c r="G205" i="10"/>
  <c r="G204" i="10"/>
  <c r="G203" i="10"/>
  <c r="G202" i="10"/>
  <c r="G201" i="10"/>
  <c r="G200" i="10"/>
  <c r="G199" i="10"/>
  <c r="G198" i="10"/>
  <c r="G197" i="10"/>
  <c r="G196" i="10"/>
  <c r="G195" i="10"/>
  <c r="G194" i="10"/>
  <c r="G193" i="10"/>
  <c r="G192" i="10"/>
  <c r="G191" i="10"/>
  <c r="G190" i="10"/>
  <c r="G189" i="10"/>
  <c r="G188" i="10"/>
  <c r="G187" i="10"/>
  <c r="G186" i="10"/>
  <c r="G185" i="10"/>
  <c r="G184" i="10"/>
  <c r="G183" i="10"/>
  <c r="G182" i="10"/>
  <c r="G181" i="10"/>
  <c r="G180" i="10"/>
  <c r="G179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G166" i="10"/>
  <c r="G165" i="10"/>
  <c r="G164" i="10"/>
  <c r="G163" i="10"/>
  <c r="G162" i="10"/>
  <c r="G161" i="10"/>
  <c r="G160" i="10"/>
  <c r="G159" i="10"/>
  <c r="G158" i="10"/>
  <c r="G157" i="10"/>
  <c r="G156" i="10"/>
  <c r="G155" i="10"/>
  <c r="G154" i="10"/>
  <c r="G153" i="10"/>
  <c r="G152" i="10"/>
  <c r="G151" i="10"/>
  <c r="G150" i="10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N264" i="10"/>
  <c r="N261" i="10"/>
  <c r="F7" i="10"/>
  <c r="N7" i="10" s="1"/>
  <c r="N256" i="10"/>
  <c r="N255" i="10"/>
  <c r="N254" i="10"/>
  <c r="N253" i="10"/>
  <c r="N252" i="10"/>
  <c r="N251" i="10"/>
  <c r="N250" i="10"/>
  <c r="N249" i="10"/>
  <c r="N248" i="10"/>
  <c r="N247" i="10"/>
  <c r="N246" i="10"/>
  <c r="N245" i="10"/>
  <c r="N244" i="10"/>
  <c r="N243" i="10"/>
  <c r="N242" i="10"/>
  <c r="N241" i="10"/>
  <c r="N240" i="10"/>
  <c r="N239" i="10"/>
  <c r="N238" i="10"/>
  <c r="N237" i="10"/>
  <c r="N236" i="10"/>
  <c r="N235" i="10"/>
  <c r="N234" i="10"/>
  <c r="N233" i="10"/>
  <c r="N232" i="10"/>
  <c r="N231" i="10"/>
  <c r="N230" i="10"/>
  <c r="N229" i="10"/>
  <c r="N228" i="10"/>
  <c r="N227" i="10"/>
  <c r="N226" i="10"/>
  <c r="N225" i="10"/>
  <c r="N224" i="10"/>
  <c r="N223" i="10"/>
  <c r="N222" i="10"/>
  <c r="N221" i="10"/>
  <c r="N220" i="10"/>
  <c r="N219" i="10"/>
  <c r="N218" i="10"/>
  <c r="N217" i="10"/>
  <c r="N216" i="10"/>
  <c r="N215" i="10"/>
  <c r="N214" i="10"/>
  <c r="N213" i="10"/>
  <c r="N212" i="10"/>
  <c r="N211" i="10"/>
  <c r="N210" i="10"/>
  <c r="N209" i="10"/>
  <c r="N208" i="10"/>
  <c r="N207" i="10"/>
  <c r="N206" i="10"/>
  <c r="N205" i="10"/>
  <c r="N204" i="10"/>
  <c r="N203" i="10"/>
  <c r="N202" i="10"/>
  <c r="N201" i="10"/>
  <c r="N200" i="10"/>
  <c r="N199" i="10"/>
  <c r="N198" i="10"/>
  <c r="N197" i="10"/>
  <c r="N196" i="10"/>
  <c r="N195" i="10"/>
  <c r="N194" i="10"/>
  <c r="N193" i="10"/>
  <c r="N192" i="10"/>
  <c r="N191" i="10"/>
  <c r="N190" i="10"/>
  <c r="N189" i="10"/>
  <c r="N188" i="10"/>
  <c r="N187" i="10"/>
  <c r="N186" i="10"/>
  <c r="N185" i="10"/>
  <c r="N184" i="10"/>
  <c r="N183" i="10"/>
  <c r="N182" i="10"/>
  <c r="N181" i="10"/>
  <c r="N180" i="10"/>
  <c r="N179" i="10"/>
  <c r="N178" i="10"/>
  <c r="N177" i="10"/>
  <c r="N176" i="10"/>
  <c r="N175" i="10"/>
  <c r="N174" i="10"/>
  <c r="N173" i="10"/>
  <c r="N172" i="10"/>
  <c r="N171" i="10"/>
  <c r="N170" i="10"/>
  <c r="N169" i="10"/>
  <c r="N168" i="10"/>
  <c r="N167" i="10"/>
  <c r="N166" i="10"/>
  <c r="N165" i="10"/>
  <c r="N164" i="10"/>
  <c r="N163" i="10"/>
  <c r="N162" i="10"/>
  <c r="N161" i="10"/>
  <c r="N160" i="10"/>
  <c r="N159" i="10"/>
  <c r="N158" i="10"/>
  <c r="N157" i="10"/>
  <c r="N156" i="10"/>
  <c r="N155" i="10"/>
  <c r="N154" i="10"/>
  <c r="N153" i="10"/>
  <c r="N152" i="10"/>
  <c r="N151" i="10"/>
  <c r="N150" i="10"/>
  <c r="N149" i="10"/>
  <c r="N148" i="10"/>
  <c r="N147" i="10"/>
  <c r="N146" i="10"/>
  <c r="N145" i="10"/>
  <c r="N144" i="10"/>
  <c r="N143" i="10"/>
  <c r="N142" i="10"/>
  <c r="N141" i="10"/>
  <c r="N140" i="10"/>
  <c r="N139" i="10"/>
  <c r="N138" i="10"/>
  <c r="N137" i="10"/>
  <c r="N136" i="10"/>
  <c r="N135" i="10"/>
  <c r="N134" i="10"/>
  <c r="N133" i="10"/>
  <c r="N132" i="10"/>
  <c r="N131" i="10"/>
  <c r="N130" i="10"/>
  <c r="N129" i="10"/>
  <c r="N128" i="10"/>
  <c r="N127" i="10"/>
  <c r="N126" i="10"/>
  <c r="N125" i="10"/>
  <c r="N124" i="10"/>
  <c r="N123" i="10"/>
  <c r="N122" i="10"/>
  <c r="N121" i="10"/>
  <c r="N120" i="10"/>
  <c r="N119" i="10"/>
  <c r="N118" i="10"/>
  <c r="N117" i="10"/>
  <c r="N116" i="10"/>
  <c r="N115" i="10"/>
  <c r="N114" i="10"/>
  <c r="N113" i="10"/>
  <c r="N112" i="10"/>
  <c r="N111" i="10"/>
  <c r="N110" i="10"/>
  <c r="N109" i="10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N79" i="10"/>
  <c r="N78" i="10"/>
  <c r="N77" i="10"/>
  <c r="N76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G61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F7" i="7"/>
  <c r="G7" i="7" s="1"/>
  <c r="M64" i="7"/>
  <c r="M61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G6" i="6"/>
  <c r="G11" i="6"/>
  <c r="G8" i="6"/>
  <c r="G7" i="6"/>
  <c r="N14" i="6"/>
  <c r="N11" i="6"/>
  <c r="N8" i="6"/>
  <c r="N7" i="6"/>
  <c r="N6" i="6"/>
  <c r="G72" i="5"/>
  <c r="G69" i="5"/>
  <c r="G68" i="5"/>
  <c r="G64" i="5"/>
  <c r="G63" i="5"/>
  <c r="G62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0" i="5"/>
  <c r="G9" i="5"/>
  <c r="G8" i="5"/>
  <c r="F61" i="5"/>
  <c r="N61" i="5" s="1"/>
  <c r="F45" i="5"/>
  <c r="N45" i="5" s="1"/>
  <c r="F17" i="5"/>
  <c r="N17" i="5" s="1"/>
  <c r="F7" i="5"/>
  <c r="N7" i="5" s="1"/>
  <c r="N75" i="5"/>
  <c r="N72" i="5"/>
  <c r="N69" i="5"/>
  <c r="N68" i="5"/>
  <c r="N64" i="5"/>
  <c r="N63" i="5"/>
  <c r="N62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0" i="5"/>
  <c r="N9" i="5"/>
  <c r="N8" i="5"/>
  <c r="G15" i="4"/>
  <c r="G42" i="3"/>
  <c r="P42" i="3" s="1"/>
  <c r="G38" i="3"/>
  <c r="P38" i="3" s="1"/>
  <c r="G12" i="4"/>
  <c r="N12" i="4"/>
  <c r="N21" i="4"/>
  <c r="F18" i="4"/>
  <c r="N18" i="4" s="1"/>
  <c r="G17" i="4"/>
  <c r="G16" i="4"/>
  <c r="N17" i="4"/>
  <c r="N16" i="4"/>
  <c r="N15" i="4"/>
  <c r="G8" i="4"/>
  <c r="G7" i="4"/>
  <c r="N8" i="4"/>
  <c r="N7" i="4"/>
  <c r="F29" i="3"/>
  <c r="O29" i="3" s="1"/>
  <c r="G29" i="3"/>
  <c r="P29" i="3" s="1"/>
  <c r="G35" i="3"/>
  <c r="P35" i="3" s="1"/>
  <c r="G34" i="3"/>
  <c r="P34" i="3" s="1"/>
  <c r="G33" i="3"/>
  <c r="P33" i="3" s="1"/>
  <c r="G32" i="3"/>
  <c r="P32" i="3" s="1"/>
  <c r="G31" i="3"/>
  <c r="P31" i="3" s="1"/>
  <c r="G30" i="3"/>
  <c r="P30" i="3" s="1"/>
  <c r="G26" i="3"/>
  <c r="P26" i="3" s="1"/>
  <c r="G25" i="3"/>
  <c r="P25" i="3" s="1"/>
  <c r="G24" i="3"/>
  <c r="P24" i="3" s="1"/>
  <c r="G23" i="3"/>
  <c r="P23" i="3" s="1"/>
  <c r="G22" i="3"/>
  <c r="P22" i="3" s="1"/>
  <c r="G21" i="3"/>
  <c r="P21" i="3" s="1"/>
  <c r="G20" i="3"/>
  <c r="G19" i="3"/>
  <c r="G18" i="3"/>
  <c r="G17" i="3"/>
  <c r="P17" i="3" s="1"/>
  <c r="G16" i="3"/>
  <c r="P16" i="3" s="1"/>
  <c r="G15" i="3"/>
  <c r="P15" i="3" s="1"/>
  <c r="G14" i="3"/>
  <c r="P14" i="3" s="1"/>
  <c r="G13" i="3"/>
  <c r="P13" i="3" s="1"/>
  <c r="G12" i="3"/>
  <c r="P12" i="3" s="1"/>
  <c r="G11" i="3"/>
  <c r="P11" i="3" s="1"/>
  <c r="G10" i="3"/>
  <c r="P10" i="3" s="1"/>
  <c r="G9" i="3"/>
  <c r="P9" i="3" s="1"/>
  <c r="G8" i="3"/>
  <c r="P8" i="3" s="1"/>
  <c r="F7" i="3"/>
  <c r="O7" i="3" s="1"/>
  <c r="P45" i="3"/>
  <c r="O45" i="3"/>
  <c r="O42" i="3"/>
  <c r="O38" i="3"/>
  <c r="O35" i="3"/>
  <c r="O34" i="3"/>
  <c r="O33" i="3"/>
  <c r="O32" i="3"/>
  <c r="O31" i="3"/>
  <c r="O30" i="3"/>
  <c r="O26" i="3"/>
  <c r="O25" i="3"/>
  <c r="O24" i="3"/>
  <c r="O23" i="3"/>
  <c r="O22" i="3"/>
  <c r="O21" i="3"/>
  <c r="P20" i="3"/>
  <c r="O20" i="3"/>
  <c r="P19" i="3"/>
  <c r="O19" i="3"/>
  <c r="P18" i="3"/>
  <c r="O18" i="3"/>
  <c r="O17" i="3"/>
  <c r="O16" i="3"/>
  <c r="O15" i="3"/>
  <c r="O14" i="3"/>
  <c r="O13" i="3"/>
  <c r="O12" i="3"/>
  <c r="O11" i="3"/>
  <c r="O10" i="3"/>
  <c r="O9" i="3"/>
  <c r="O8" i="3"/>
  <c r="G7" i="10" l="1"/>
  <c r="G257" i="10" s="1"/>
  <c r="G260" i="10" s="1"/>
  <c r="G7" i="8"/>
  <c r="G57" i="8" s="1"/>
  <c r="G60" i="8" s="1"/>
  <c r="G7" i="5"/>
  <c r="G11" i="5" s="1"/>
  <c r="G14" i="5" s="1"/>
  <c r="G45" i="5"/>
  <c r="G61" i="5"/>
  <c r="G65" i="5" s="1"/>
  <c r="G18" i="4"/>
  <c r="O27" i="3"/>
  <c r="G7" i="3"/>
  <c r="P7" i="3" s="1"/>
  <c r="P27" i="3" s="1"/>
  <c r="G67" i="8"/>
  <c r="F67" i="8"/>
  <c r="G65" i="8"/>
  <c r="F65" i="8"/>
  <c r="F257" i="10"/>
  <c r="F263" i="10" s="1"/>
  <c r="G157" i="9"/>
  <c r="G163" i="9" s="1"/>
  <c r="F157" i="9"/>
  <c r="F160" i="9" s="1"/>
  <c r="N160" i="9" s="1"/>
  <c r="F57" i="8"/>
  <c r="F60" i="8" s="1"/>
  <c r="G57" i="7"/>
  <c r="G63" i="7" s="1"/>
  <c r="F57" i="7"/>
  <c r="F63" i="7" s="1"/>
  <c r="M63" i="7" s="1"/>
  <c r="G9" i="6"/>
  <c r="G13" i="6" s="1"/>
  <c r="F9" i="6"/>
  <c r="F13" i="6" s="1"/>
  <c r="N13" i="6" s="1"/>
  <c r="G70" i="5"/>
  <c r="F70" i="5"/>
  <c r="F65" i="5"/>
  <c r="G59" i="5"/>
  <c r="F59" i="5"/>
  <c r="G43" i="5"/>
  <c r="F43" i="5"/>
  <c r="F11" i="5"/>
  <c r="F14" i="5" s="1"/>
  <c r="N14" i="5" s="1"/>
  <c r="G9" i="4"/>
  <c r="G20" i="4" s="1"/>
  <c r="F9" i="4"/>
  <c r="F10" i="4" s="1"/>
  <c r="G39" i="3"/>
  <c r="F39" i="3"/>
  <c r="G36" i="3"/>
  <c r="F36" i="3"/>
  <c r="F27" i="3"/>
  <c r="G27" i="3" l="1"/>
  <c r="F260" i="10"/>
  <c r="G263" i="10"/>
  <c r="F163" i="9"/>
  <c r="N163" i="9" s="1"/>
  <c r="F71" i="8"/>
  <c r="N71" i="8" s="1"/>
  <c r="G71" i="8"/>
  <c r="G60" i="7"/>
  <c r="F60" i="7"/>
  <c r="F20" i="4"/>
  <c r="P20" i="4" s="1"/>
  <c r="G74" i="5"/>
  <c r="G44" i="3"/>
  <c r="F44" i="3"/>
  <c r="F66" i="5"/>
  <c r="G66" i="5"/>
  <c r="F40" i="3"/>
  <c r="G40" i="3"/>
  <c r="G160" i="9"/>
  <c r="F74" i="5"/>
  <c r="N74" i="5" s="1"/>
  <c r="G10" i="4"/>
</calcChain>
</file>

<file path=xl/sharedStrings.xml><?xml version="1.0" encoding="utf-8"?>
<sst xmlns="http://schemas.openxmlformats.org/spreadsheetml/2006/main" count="2131" uniqueCount="1310">
  <si>
    <t>Quantity</t>
  </si>
  <si>
    <t>Sr No.</t>
  </si>
  <si>
    <t>Short Name</t>
  </si>
  <si>
    <t>Scheme Name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</si>
  <si>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</si>
  <si>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</si>
  <si>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</si>
  <si>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</si>
  <si>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</si>
  <si>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JioBlackRock Money Market Fund</t>
  </si>
  <si>
    <t>JioBlackRock Overnight Fund</t>
  </si>
  <si>
    <t>JioBlackRock Liquid Fund</t>
  </si>
  <si>
    <t>JioBlackRock Nifty 8-13 yr G-Sec Index Fund</t>
  </si>
  <si>
    <t>JioBlackRock Nifty 50 Index Fund</t>
  </si>
  <si>
    <t>JioBlackRock Nifty Next 50 Index Fund</t>
  </si>
  <si>
    <t>JioBlackRock Nifty Midcap 150 Index Fund</t>
  </si>
  <si>
    <t>JioBlackRock Nifty Smallcap 250 Index Fund</t>
  </si>
  <si>
    <t>Yield to Call ^</t>
  </si>
  <si>
    <t>Money Market Instruments</t>
  </si>
  <si>
    <t>Certificate of Deposit</t>
  </si>
  <si>
    <t>National Bank For Agriculture &amp; Rural Development (25-Mar-2026) **</t>
  </si>
  <si>
    <t>INE261F16AA7</t>
  </si>
  <si>
    <t>CRISIL A1+</t>
  </si>
  <si>
    <t>Axis Bank Ltd (04-Mar-2026) **</t>
  </si>
  <si>
    <t>INE238AD6AN0</t>
  </si>
  <si>
    <t>ICRA A1+</t>
  </si>
  <si>
    <t>HDFC Bank Ltd (12-Mar-2026) **</t>
  </si>
  <si>
    <t>INE040A16GN6</t>
  </si>
  <si>
    <t>CARE A1+</t>
  </si>
  <si>
    <t>Axis Bank Ltd (10-Aug-2026) **</t>
  </si>
  <si>
    <t>INE238AD6BC1</t>
  </si>
  <si>
    <t>Bank of Baroda (25-May-2026) **</t>
  </si>
  <si>
    <t>INE028A16JR6</t>
  </si>
  <si>
    <t>Export-Import Bank Of India (28-May-2026) **</t>
  </si>
  <si>
    <t>INE514E16CL5</t>
  </si>
  <si>
    <t>HDFC Bank Ltd (05-Aug-2026) **</t>
  </si>
  <si>
    <t>INE040A16HF0</t>
  </si>
  <si>
    <t>Canara Bank (12-Mar-2026)</t>
  </si>
  <si>
    <t>INE476A16B23</t>
  </si>
  <si>
    <t>Canara Bank (18-Mar-2026) **</t>
  </si>
  <si>
    <t>INE476A16B64</t>
  </si>
  <si>
    <t>Canara Bank (06-Mar-2026) **</t>
  </si>
  <si>
    <t>INE476A16A99</t>
  </si>
  <si>
    <t>Indian Bank (06-Mar-2026) **</t>
  </si>
  <si>
    <t>INE562A16OG7</t>
  </si>
  <si>
    <t>HDFC Bank Ltd (09-Mar-2026) **</t>
  </si>
  <si>
    <t>INE040A16HM6</t>
  </si>
  <si>
    <t>Punjab National Bank (18-Mar-2026)</t>
  </si>
  <si>
    <t>INE160A16RK5</t>
  </si>
  <si>
    <t>Small Industries Development Bank of India (25-Mar-2026) **</t>
  </si>
  <si>
    <t>INE556F16BF7</t>
  </si>
  <si>
    <t>Small Industries Development Bank of India (05-May-2026) **</t>
  </si>
  <si>
    <t>INE556F16BH3</t>
  </si>
  <si>
    <t>Union Bank of India (25-Jun-2026)</t>
  </si>
  <si>
    <t>INE692A16JQ1</t>
  </si>
  <si>
    <t>Axis Bank Ltd (11-Aug-2026) **</t>
  </si>
  <si>
    <t>INE238AD6BD9</t>
  </si>
  <si>
    <t>Small Industries Development Bank of India (27-Feb-2026) **</t>
  </si>
  <si>
    <t>INE556F16BB6</t>
  </si>
  <si>
    <t>Canara Bank (04-Mar-2026) **</t>
  </si>
  <si>
    <t>INE476A16A73</t>
  </si>
  <si>
    <t>Indian Bank (06-May-2026) **</t>
  </si>
  <si>
    <t>INE562A16OS2</t>
  </si>
  <si>
    <t>Sub Total</t>
  </si>
  <si>
    <t>Commercial Paper</t>
  </si>
  <si>
    <t>Small Industries Development Bank Of India (03-Mar-2026) **</t>
  </si>
  <si>
    <t>INE556F14LG9</t>
  </si>
  <si>
    <t>National Bank For Agriculture &amp; Rural Development (02-Mar-2026) **</t>
  </si>
  <si>
    <t>INE261F14OD7</t>
  </si>
  <si>
    <t>ICICI Securities Ltd (23-Dec-2025) **</t>
  </si>
  <si>
    <t>INE763G14ZH7</t>
  </si>
  <si>
    <t>Cholamandalam Investment and Finance Co Ltd (20-May-2026) **</t>
  </si>
  <si>
    <t>INE121A14XU9</t>
  </si>
  <si>
    <t>Kotak Mahindra Prime Ltd (05-Jun-2026) **</t>
  </si>
  <si>
    <t>INE916D145K4</t>
  </si>
  <si>
    <t>NTPC Ltd (10-Mar-2026) **</t>
  </si>
  <si>
    <t>INE733E14BU9</t>
  </si>
  <si>
    <t>LIC Housing Finance Ltd (18-Mar-2026) **</t>
  </si>
  <si>
    <t>INE115A14FL7</t>
  </si>
  <si>
    <t>Treasury Bill</t>
  </si>
  <si>
    <t>364 DTB (16-JUL-2026)</t>
  </si>
  <si>
    <t>IN002025Z161</t>
  </si>
  <si>
    <t>Total</t>
  </si>
  <si>
    <t>TREPS</t>
  </si>
  <si>
    <t>Grand Total</t>
  </si>
  <si>
    <t>Net Receivables / (Payables)</t>
  </si>
  <si>
    <t>Rating</t>
  </si>
  <si>
    <t>** Non Traded Security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</si>
  <si>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</si>
  <si>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 xml:space="preserve">Scheme Risk-O-Meter </t>
  </si>
  <si>
    <t>91 DTB (16-OCT-2025)</t>
  </si>
  <si>
    <t>IN002025X166</t>
  </si>
  <si>
    <t>91 DTB (23-OCT-2025)</t>
  </si>
  <si>
    <t>IN002025X174</t>
  </si>
  <si>
    <t>Reverse Repo</t>
  </si>
  <si>
    <t>Reverse Repo (01-Oct-2025)</t>
  </si>
  <si>
    <t>Debt Instruments</t>
  </si>
  <si>
    <t>(a) Listed / awaiting listing on Stock Exchanges</t>
  </si>
  <si>
    <t>8.11% REC Ltd (07-Oct-2025) **</t>
  </si>
  <si>
    <t>INE020B08963</t>
  </si>
  <si>
    <t>CRISIL AAA</t>
  </si>
  <si>
    <t>8.15% Sundaram Home Finance Ltd (19-Dec-2025)</t>
  </si>
  <si>
    <t>INE667F07IP5</t>
  </si>
  <si>
    <t>ICRA AAA</t>
  </si>
  <si>
    <t>8.19% NTPC Ltd (15-Dec-2025) **</t>
  </si>
  <si>
    <t>INE733E07JX0</t>
  </si>
  <si>
    <t>7.82% LIC Housing Finance Ltd (28-Nov-2025) **</t>
  </si>
  <si>
    <t>INE115A07QD5</t>
  </si>
  <si>
    <t>(b) Privately Placed / Unlisted</t>
  </si>
  <si>
    <t>Nil</t>
  </si>
  <si>
    <t>Union Bank of India (29-Dec-2025) **</t>
  </si>
  <si>
    <t>INE692A16JY5</t>
  </si>
  <si>
    <t>Export-Import Bank Of India (30-Dec-2025) **</t>
  </si>
  <si>
    <t>INE514E16CI1</t>
  </si>
  <si>
    <t>Axis Bank Ltd (18-Dec-2025) **</t>
  </si>
  <si>
    <t>INE238AD6BH0</t>
  </si>
  <si>
    <t>Bank of Baroda (22-Dec-2025) **</t>
  </si>
  <si>
    <t>INE028A16KD4</t>
  </si>
  <si>
    <t>HDFC Bank Ltd (22-Dec-2025)</t>
  </si>
  <si>
    <t>INE040A16HQ7</t>
  </si>
  <si>
    <t>Union Bank of India (18-Dec-2025) **</t>
  </si>
  <si>
    <t>INE692A16II0</t>
  </si>
  <si>
    <t>IND A1+</t>
  </si>
  <si>
    <t>IDFC First Bank Ltd (10-Nov-2025) **</t>
  </si>
  <si>
    <t>INE092T16XP7</t>
  </si>
  <si>
    <t>Canara Bank (27-Nov-2025)</t>
  </si>
  <si>
    <t>INE476A16D88</t>
  </si>
  <si>
    <t>Bank of Baroda (12-Dec-2025)</t>
  </si>
  <si>
    <t>INE028A16HY6</t>
  </si>
  <si>
    <t>HDFC Bank Ltd (04-Dec-2025)</t>
  </si>
  <si>
    <t>INE040A16FY5</t>
  </si>
  <si>
    <t>Union Bank of India (05-Dec-2025)</t>
  </si>
  <si>
    <t>INE692A16ID1</t>
  </si>
  <si>
    <t>HDFC Bank Ltd (03-Dec-2025) **</t>
  </si>
  <si>
    <t>INE040A16HI4</t>
  </si>
  <si>
    <t>Punjab &amp; Sind Bank (04-Dec-2025) **</t>
  </si>
  <si>
    <t>INE608A16SH7</t>
  </si>
  <si>
    <t>Bank of Baroda (16-Dec-2025) **</t>
  </si>
  <si>
    <t>INE028A16ID8</t>
  </si>
  <si>
    <t>Canara Bank (17-Dec-2025) **</t>
  </si>
  <si>
    <t>INE476A16E04</t>
  </si>
  <si>
    <t>Canara Bank (18-Dec-2025) **</t>
  </si>
  <si>
    <t>INE476A16ZT9</t>
  </si>
  <si>
    <t>Punjab National Bank (18-Dec-2025)</t>
  </si>
  <si>
    <t>INE160A16SR8</t>
  </si>
  <si>
    <t>Canara Bank (19-Nov-2025) **</t>
  </si>
  <si>
    <t>INE476A16D62</t>
  </si>
  <si>
    <t>HDFC Bank Ltd (18-Dec-2025)</t>
  </si>
  <si>
    <t>INE040A16GA3</t>
  </si>
  <si>
    <t>Bank of India (26-Dec-2025) **</t>
  </si>
  <si>
    <t>INE084A16CY0</t>
  </si>
  <si>
    <t>Canara Bank (04-Dec-2025) **</t>
  </si>
  <si>
    <t>INE476A16ZO0</t>
  </si>
  <si>
    <t>Small Industries Development Bank of India (05-Dec-2025)</t>
  </si>
  <si>
    <t>INE556F16AX2</t>
  </si>
  <si>
    <t>Kotak Mahindra Bank Ltd (11-Dec-2025)</t>
  </si>
  <si>
    <t>INE237A160Z6</t>
  </si>
  <si>
    <t>Axis Bank Ltd (17-Dec-2025) **</t>
  </si>
  <si>
    <t>INE238AD6AY7</t>
  </si>
  <si>
    <t>Bank of India (04-Dec-2025) **</t>
  </si>
  <si>
    <t>INE084A16EF5</t>
  </si>
  <si>
    <t>Canara Bank (26-Dec-2025) **</t>
  </si>
  <si>
    <t>INE476A16ZW3</t>
  </si>
  <si>
    <t>Kotak Securities Ltd (30-Dec-2025) **</t>
  </si>
  <si>
    <t>INE028E14TC4</t>
  </si>
  <si>
    <t>Small Industries Development Bank Of India (24-Oct-2025)</t>
  </si>
  <si>
    <t>INE556F14LH7</t>
  </si>
  <si>
    <t>Reliance Retail Ventures Ltd (03-Dec-2025) **</t>
  </si>
  <si>
    <t>INE929O14EA8</t>
  </si>
  <si>
    <t>Tata Capital Housing Finance Ltd (24-Oct-2025) **</t>
  </si>
  <si>
    <t>INE033L14OH9</t>
  </si>
  <si>
    <t>HDFC Securities Ltd (29-Dec-2025) **</t>
  </si>
  <si>
    <t>INE700G14QJ4</t>
  </si>
  <si>
    <t>Bajaj Finance Ltd (13-Oct-2025) **</t>
  </si>
  <si>
    <t>INE296A14B49</t>
  </si>
  <si>
    <t>HDFC Securities Ltd (18-Dec-2025) **</t>
  </si>
  <si>
    <t>INE700G14PZ2</t>
  </si>
  <si>
    <t>Kotak Securities Ltd (27-Oct-2025) **</t>
  </si>
  <si>
    <t>INE028E14SA0</t>
  </si>
  <si>
    <t>ICICI Securities Ltd (16-Dec-2025) **</t>
  </si>
  <si>
    <t>INE763G14B13</t>
  </si>
  <si>
    <t>HDFC Securities Ltd (27-Oct-2025)</t>
  </si>
  <si>
    <t>INE700G14PC1</t>
  </si>
  <si>
    <t>ICICI Securities Ltd (04-Dec-2025) **</t>
  </si>
  <si>
    <t>INE763G14A48</t>
  </si>
  <si>
    <t>Indian Oil Corporation Ltd (19-Dec-2025) **</t>
  </si>
  <si>
    <t>INE242A14YL0</t>
  </si>
  <si>
    <t>ICICI Securities Ltd (10-Dec-2025) **</t>
  </si>
  <si>
    <t>INE763G14A71</t>
  </si>
  <si>
    <t>L&amp;T Finance Ltd (17-Dec-2025) **</t>
  </si>
  <si>
    <t>INE498L14ES2</t>
  </si>
  <si>
    <t>91 DTB (06-NOV-2025)</t>
  </si>
  <si>
    <t>IN002025X190</t>
  </si>
  <si>
    <t>91 DTB (30-OCT-2025)</t>
  </si>
  <si>
    <t>IN002025X182</t>
  </si>
  <si>
    <t>182 DTB (20-NOV-2025)</t>
  </si>
  <si>
    <t>IN002025Y081</t>
  </si>
  <si>
    <t>Government Securities</t>
  </si>
  <si>
    <t>8.16% KARNATAKA SDL 26-NOV-25</t>
  </si>
  <si>
    <t>IN1920150043</t>
  </si>
  <si>
    <t>SOVEREIGN</t>
  </si>
  <si>
    <t>8.21% MAHARASHTRA SDL 09-DEC-25</t>
  </si>
  <si>
    <t>IN2220150147</t>
  </si>
  <si>
    <t>6.33% GOI 2035 (05-MAY-2035)</t>
  </si>
  <si>
    <t>IN0020250026</t>
  </si>
  <si>
    <t>6.79% GOI 2034 (07-OCT-2034)</t>
  </si>
  <si>
    <t>IN0020240126</t>
  </si>
  <si>
    <t>7.10% GOI 2034 (08-APR-2034)</t>
  </si>
  <si>
    <t>IN0020240019</t>
  </si>
  <si>
    <t>Equity &amp; Equity related</t>
  </si>
  <si>
    <t>HDFC Bank Ltd</t>
  </si>
  <si>
    <t>INE040A01034</t>
  </si>
  <si>
    <t>Banks</t>
  </si>
  <si>
    <t>ICICI Bank Ltd</t>
  </si>
  <si>
    <t>INE090A01021</t>
  </si>
  <si>
    <t>Reliance Industries Ltd</t>
  </si>
  <si>
    <t>INE002A01018</t>
  </si>
  <si>
    <t>Petroleum Products</t>
  </si>
  <si>
    <t>Infosys Ltd</t>
  </si>
  <si>
    <t>INE009A01021</t>
  </si>
  <si>
    <t>IT - Software</t>
  </si>
  <si>
    <t>Bharti Airtel Ltd</t>
  </si>
  <si>
    <t>INE397D01024</t>
  </si>
  <si>
    <t>Telecom - Services</t>
  </si>
  <si>
    <t>Larsen &amp; Toubro Ltd</t>
  </si>
  <si>
    <t>INE018A01030</t>
  </si>
  <si>
    <t>Construction</t>
  </si>
  <si>
    <t>ITC Ltd</t>
  </si>
  <si>
    <t>INE154A01025</t>
  </si>
  <si>
    <t>Diversified Fmcg</t>
  </si>
  <si>
    <t>State Bank of India</t>
  </si>
  <si>
    <t>INE062A01020</t>
  </si>
  <si>
    <t>Axis Bank Ltd</t>
  </si>
  <si>
    <t>INE238A01034</t>
  </si>
  <si>
    <t>Mahindra &amp; Mahindra Ltd</t>
  </si>
  <si>
    <t>INE101A01026</t>
  </si>
  <si>
    <t>Automobiles</t>
  </si>
  <si>
    <t>Tata Consultancy Services Ltd</t>
  </si>
  <si>
    <t>INE467B01029</t>
  </si>
  <si>
    <t>Kotak Mahindra Bank Ltd</t>
  </si>
  <si>
    <t>INE237A01028</t>
  </si>
  <si>
    <t>Bajaj Finance Ltd</t>
  </si>
  <si>
    <t>INE296A01032</t>
  </si>
  <si>
    <t>Finance</t>
  </si>
  <si>
    <t>Eternal Ltd</t>
  </si>
  <si>
    <t>INE758T01015</t>
  </si>
  <si>
    <t>Retailing</t>
  </si>
  <si>
    <t>Hindustan Unilever Ltd</t>
  </si>
  <si>
    <t>INE030A01027</t>
  </si>
  <si>
    <t>Maruti Suzuki India Ltd</t>
  </si>
  <si>
    <t>INE585B01010</t>
  </si>
  <si>
    <t>Sun Pharmaceutical Industries Ltd</t>
  </si>
  <si>
    <t>INE044A01036</t>
  </si>
  <si>
    <t>Pharmaceuticals &amp; Biotechnology</t>
  </si>
  <si>
    <t>NTPC Ltd</t>
  </si>
  <si>
    <t>INE733E01010</t>
  </si>
  <si>
    <t>Power</t>
  </si>
  <si>
    <t>HCL Technologies Ltd</t>
  </si>
  <si>
    <t>INE860A01027</t>
  </si>
  <si>
    <t>Ultratech Cement Ltd</t>
  </si>
  <si>
    <t>INE481G01011</t>
  </si>
  <si>
    <t>Cement &amp; Cement Products</t>
  </si>
  <si>
    <t>Bharat Electronics Ltd</t>
  </si>
  <si>
    <t>INE263A01024</t>
  </si>
  <si>
    <t>Aerospace &amp; Defense</t>
  </si>
  <si>
    <t>Tata Motors Ltd</t>
  </si>
  <si>
    <t>INE155A01022</t>
  </si>
  <si>
    <t>Tata Steel Ltd</t>
  </si>
  <si>
    <t>INE081A01020</t>
  </si>
  <si>
    <t>Ferrous Metals</t>
  </si>
  <si>
    <t>Titan Co Ltd</t>
  </si>
  <si>
    <t>INE280A01028</t>
  </si>
  <si>
    <t>Consumer Durables</t>
  </si>
  <si>
    <t>Power Grid Corporation of India Ltd</t>
  </si>
  <si>
    <t>INE752E01010</t>
  </si>
  <si>
    <t>Interglobe Aviation Ltd</t>
  </si>
  <si>
    <t>INE646L01027</t>
  </si>
  <si>
    <t>Transport Services</t>
  </si>
  <si>
    <t>Bajaj Finserv Ltd</t>
  </si>
  <si>
    <t>INE918I01026</t>
  </si>
  <si>
    <t>Hindalco Industries Ltd</t>
  </si>
  <si>
    <t>INE038A01020</t>
  </si>
  <si>
    <t>Non - Ferrous Metals</t>
  </si>
  <si>
    <t>JSW Steel Ltd</t>
  </si>
  <si>
    <t>INE019A01038</t>
  </si>
  <si>
    <t>Asian Paints Ltd</t>
  </si>
  <si>
    <t>INE021A01026</t>
  </si>
  <si>
    <t>Grasim Industries Ltd</t>
  </si>
  <si>
    <t>INE047A01021</t>
  </si>
  <si>
    <t>Trent Ltd</t>
  </si>
  <si>
    <t>INE849A01020</t>
  </si>
  <si>
    <t>Adani Ports and Special Economic Zone Ltd</t>
  </si>
  <si>
    <t>INE742F01042</t>
  </si>
  <si>
    <t>Transport Infrastructure</t>
  </si>
  <si>
    <t>Eicher Motors Ltd</t>
  </si>
  <si>
    <t>INE066A01021</t>
  </si>
  <si>
    <t>Bajaj Auto Ltd</t>
  </si>
  <si>
    <t>INE917I01010</t>
  </si>
  <si>
    <t>Jio Financial Services Ltd</t>
  </si>
  <si>
    <t>INE758E01017</t>
  </si>
  <si>
    <t>Oil &amp; Natural Gas Corporation Ltd</t>
  </si>
  <si>
    <t>INE213A01029</t>
  </si>
  <si>
    <t>Oil</t>
  </si>
  <si>
    <t>Tech Mahindra Ltd</t>
  </si>
  <si>
    <t>INE669C01036</t>
  </si>
  <si>
    <t>Coal India Ltd</t>
  </si>
  <si>
    <t>INE522F01014</t>
  </si>
  <si>
    <t>Consumable Fuels</t>
  </si>
  <si>
    <t>Shriram Finance Ltd</t>
  </si>
  <si>
    <t>INE721A01047</t>
  </si>
  <si>
    <t>Cipla Ltd</t>
  </si>
  <si>
    <t>INE059A01026</t>
  </si>
  <si>
    <t>Max Healthcare Institute Ltd</t>
  </si>
  <si>
    <t>INE027H01010</t>
  </si>
  <si>
    <t>Healthcare Services</t>
  </si>
  <si>
    <t>Nestle India Ltd</t>
  </si>
  <si>
    <t>INE239A01024</t>
  </si>
  <si>
    <t>Food Products</t>
  </si>
  <si>
    <t>HDFC Life Insurance Co Ltd</t>
  </si>
  <si>
    <t>INE795G01014</t>
  </si>
  <si>
    <t>Insurance</t>
  </si>
  <si>
    <t>SBI Life Insurance Co Ltd</t>
  </si>
  <si>
    <t>INE123W01016</t>
  </si>
  <si>
    <t>Apollo Hospitals Enterprise Ltd</t>
  </si>
  <si>
    <t>INE437A01024</t>
  </si>
  <si>
    <t>Dr. Reddy's Laboratories Ltd</t>
  </si>
  <si>
    <t>INE089A01031</t>
  </si>
  <si>
    <t>Tata Consumer Products Ltd</t>
  </si>
  <si>
    <t>INE192A01025</t>
  </si>
  <si>
    <t>Agricultural Food &amp; Other Products</t>
  </si>
  <si>
    <t>Wipro Ltd</t>
  </si>
  <si>
    <t>INE075A01022</t>
  </si>
  <si>
    <t>Adani Enterprises Ltd</t>
  </si>
  <si>
    <t>INE423A01024</t>
  </si>
  <si>
    <t>Metals &amp; Minerals Trading</t>
  </si>
  <si>
    <t xml:space="preserve">(b) Unlisted </t>
  </si>
  <si>
    <t>NIL</t>
  </si>
  <si>
    <t>Industry Classification</t>
  </si>
  <si>
    <t>Hindustan Aeronautics Ltd</t>
  </si>
  <si>
    <t>INE066F01020</t>
  </si>
  <si>
    <t>TVS Motor Co Ltd</t>
  </si>
  <si>
    <t>INE494B01023</t>
  </si>
  <si>
    <t>Vedanta Ltd</t>
  </si>
  <si>
    <t>INE205A01025</t>
  </si>
  <si>
    <t>Diversified Metals</t>
  </si>
  <si>
    <t>Divi's Laboratories Ltd</t>
  </si>
  <si>
    <t>INE361B01024</t>
  </si>
  <si>
    <t>Britannia Industries Ltd</t>
  </si>
  <si>
    <t>INE216A01030</t>
  </si>
  <si>
    <t>Cholamandalam Investment and Finance Co Ltd</t>
  </si>
  <si>
    <t>INE121A01024</t>
  </si>
  <si>
    <t>Avenue Supermarts Ltd</t>
  </si>
  <si>
    <t>INE192R01011</t>
  </si>
  <si>
    <t>Bharat Petroleum Corporation Ltd</t>
  </si>
  <si>
    <t>INE029A01011</t>
  </si>
  <si>
    <t>Tata Power Co Ltd</t>
  </si>
  <si>
    <t>INE245A01021</t>
  </si>
  <si>
    <t>Indian Hotels Co Ltd</t>
  </si>
  <si>
    <t>INE053A01029</t>
  </si>
  <si>
    <t>Leisure Services</t>
  </si>
  <si>
    <t>Varun Beverages Ltd</t>
  </si>
  <si>
    <t>INE200M01039</t>
  </si>
  <si>
    <t>Beverages</t>
  </si>
  <si>
    <t>Power Finance Corporation Ltd</t>
  </si>
  <si>
    <t>INE134E01011</t>
  </si>
  <si>
    <t>Adani Power Ltd</t>
  </si>
  <si>
    <t>INE814H01029</t>
  </si>
  <si>
    <t>Indian Oil Corporation Ltd</t>
  </si>
  <si>
    <t>INE242A01010</t>
  </si>
  <si>
    <t>Bajaj Holdings &amp; Investment Ltd</t>
  </si>
  <si>
    <t>INE118A01012</t>
  </si>
  <si>
    <t>Info Edge (India) Ltd</t>
  </si>
  <si>
    <t>INE663F01032</t>
  </si>
  <si>
    <t>CG Power and Industrial Solutions Ltd</t>
  </si>
  <si>
    <t>INE067A01029</t>
  </si>
  <si>
    <t>Electrical Equipment</t>
  </si>
  <si>
    <t>Ltimindtree Ltd</t>
  </si>
  <si>
    <t>INE214T01019</t>
  </si>
  <si>
    <t>Bank of Baroda</t>
  </si>
  <si>
    <t>INE028A01039</t>
  </si>
  <si>
    <t>GAIL (India) Ltd</t>
  </si>
  <si>
    <t>INE129A01019</t>
  </si>
  <si>
    <t>Gas</t>
  </si>
  <si>
    <t>Godrej Consumer Products Ltd</t>
  </si>
  <si>
    <t>INE102D01028</t>
  </si>
  <si>
    <t>Personal Products</t>
  </si>
  <si>
    <t>Samvardhana Motherson International Ltd</t>
  </si>
  <si>
    <t>INE775A01035</t>
  </si>
  <si>
    <t>Auto Components</t>
  </si>
  <si>
    <t>REC Ltd</t>
  </si>
  <si>
    <t>INE020B01018</t>
  </si>
  <si>
    <t>DLF Ltd</t>
  </si>
  <si>
    <t>INE271C01023</t>
  </si>
  <si>
    <t>Realty</t>
  </si>
  <si>
    <t>ICICI Lombard General Insurance Co Ltd</t>
  </si>
  <si>
    <t>INE765G01017</t>
  </si>
  <si>
    <t>Pidilite Industries Ltd</t>
  </si>
  <si>
    <t>INE318A01026</t>
  </si>
  <si>
    <t>Chemicals &amp; Petrochemicals</t>
  </si>
  <si>
    <t>Canara Bank</t>
  </si>
  <si>
    <t>INE476A01022</t>
  </si>
  <si>
    <t>Jindal Steel Ltd</t>
  </si>
  <si>
    <t>INE749A01030</t>
  </si>
  <si>
    <t>Shree Cement Ltd</t>
  </si>
  <si>
    <t>INE070A01015</t>
  </si>
  <si>
    <t>United Spirits Ltd</t>
  </si>
  <si>
    <t>INE854D01024</t>
  </si>
  <si>
    <t>Punjab National Bank</t>
  </si>
  <si>
    <t>INE160A01022</t>
  </si>
  <si>
    <t>Havells India Ltd</t>
  </si>
  <si>
    <t>INE176B01034</t>
  </si>
  <si>
    <t>Torrent Pharmaceuticals Ltd</t>
  </si>
  <si>
    <t>INE685A01028</t>
  </si>
  <si>
    <t>Hyundai Motor India Ltd</t>
  </si>
  <si>
    <t>INE0V6F01027</t>
  </si>
  <si>
    <t>Ambuja Cements Ltd</t>
  </si>
  <si>
    <t>INE079A01024</t>
  </si>
  <si>
    <t>Bosch Ltd</t>
  </si>
  <si>
    <t>INE323A01026</t>
  </si>
  <si>
    <t>Solar Industries India Ltd</t>
  </si>
  <si>
    <t>INE343H01029</t>
  </si>
  <si>
    <t>Lodha Developers Ltd</t>
  </si>
  <si>
    <t>INE670K01029</t>
  </si>
  <si>
    <t>Adani Green Energy Ltd</t>
  </si>
  <si>
    <t>INE364U01010</t>
  </si>
  <si>
    <t>Siemens Energy India ltd</t>
  </si>
  <si>
    <t>INE1NPP01017</t>
  </si>
  <si>
    <t>Adani Energy Solutions Ltd</t>
  </si>
  <si>
    <t>INE931S01010</t>
  </si>
  <si>
    <t>JSW Energy Ltd</t>
  </si>
  <si>
    <t>INE121E01018</t>
  </si>
  <si>
    <t>Siemens Ltd</t>
  </si>
  <si>
    <t>INE003A01024</t>
  </si>
  <si>
    <t>ABB India Ltd</t>
  </si>
  <si>
    <t>INE117A01022</t>
  </si>
  <si>
    <t>Zydus Lifesciences Ltd</t>
  </si>
  <si>
    <t>INE010B01027</t>
  </si>
  <si>
    <t>Indian Railway Finance Corporation Ltd</t>
  </si>
  <si>
    <t>INE053F01010</t>
  </si>
  <si>
    <t>Mazagon Dock Shipbuilders Ltd</t>
  </si>
  <si>
    <t>INE249Z01020</t>
  </si>
  <si>
    <t>Industrial Manufacturing</t>
  </si>
  <si>
    <t>Hindustan Zinc Ltd</t>
  </si>
  <si>
    <t>INE267A01025</t>
  </si>
  <si>
    <t>Life Insurance Corporation Of India</t>
  </si>
  <si>
    <t>INE0J1Y01017</t>
  </si>
  <si>
    <t>Bajaj Housing Finance Ltd</t>
  </si>
  <si>
    <t>INE377Y01014</t>
  </si>
  <si>
    <t>6.00% TVS Motor Co Ltd Cumulative NCRPS (01-Sep-2026) **</t>
  </si>
  <si>
    <t>INE494B04019</t>
  </si>
  <si>
    <t>** Non- Traded Security</t>
  </si>
  <si>
    <t>BSE Ltd</t>
  </si>
  <si>
    <t>INE118H01025</t>
  </si>
  <si>
    <t>Capital Markets</t>
  </si>
  <si>
    <t>Hero MotoCorp Ltd</t>
  </si>
  <si>
    <t>INE158A01026</t>
  </si>
  <si>
    <t>Dixon Technologies (India) Ltd</t>
  </si>
  <si>
    <t>INE935N01020</t>
  </si>
  <si>
    <t>Suzlon Energy Ltd</t>
  </si>
  <si>
    <t>INE040H01021</t>
  </si>
  <si>
    <t>PB Fintech Ltd</t>
  </si>
  <si>
    <t>INE417T01026</t>
  </si>
  <si>
    <t>Financial Technology (Fintech)</t>
  </si>
  <si>
    <t>HDFC Asset Management Co Ltd</t>
  </si>
  <si>
    <t>INE127D01025</t>
  </si>
  <si>
    <t>Coforge Ltd</t>
  </si>
  <si>
    <t>INE591G01025</t>
  </si>
  <si>
    <t>Cummins India Ltd</t>
  </si>
  <si>
    <t>INE298A01020</t>
  </si>
  <si>
    <t>Industrial Products</t>
  </si>
  <si>
    <t>Persistent Systems Ltd</t>
  </si>
  <si>
    <t>INE262H01021</t>
  </si>
  <si>
    <t>Fortis Healthcare Ltd</t>
  </si>
  <si>
    <t>INE061F01013</t>
  </si>
  <si>
    <t>IndusInd Bank Ltd</t>
  </si>
  <si>
    <t>INE095A01012</t>
  </si>
  <si>
    <t>Federal Bank Ltd</t>
  </si>
  <si>
    <t>INE171A01029</t>
  </si>
  <si>
    <t>Lupin Ltd</t>
  </si>
  <si>
    <t>INE326A01037</t>
  </si>
  <si>
    <t>IDFC First Bank Ltd</t>
  </si>
  <si>
    <t>INE092T01019</t>
  </si>
  <si>
    <t>Indus Towers Ltd</t>
  </si>
  <si>
    <t>INE121J01017</t>
  </si>
  <si>
    <t>Hindustan Petroleum Corporation Ltd</t>
  </si>
  <si>
    <t>INE094A01015</t>
  </si>
  <si>
    <t>Yes Bank Ltd</t>
  </si>
  <si>
    <t>INE528G01035</t>
  </si>
  <si>
    <t>Max Financial Services Ltd</t>
  </si>
  <si>
    <t>INE180A01020</t>
  </si>
  <si>
    <t>One 97 Communications Ltd</t>
  </si>
  <si>
    <t>INE982J01020</t>
  </si>
  <si>
    <t>AU Small Finance Bank Ltd</t>
  </si>
  <si>
    <t>INE949L01017</t>
  </si>
  <si>
    <t>SRF Ltd</t>
  </si>
  <si>
    <t>INE647A01010</t>
  </si>
  <si>
    <t>Ashok Leyland Ltd</t>
  </si>
  <si>
    <t>INE208A01029</t>
  </si>
  <si>
    <t>Agricultural, Commercial &amp; Construction Vehicles</t>
  </si>
  <si>
    <t>UPL Ltd</t>
  </si>
  <si>
    <t>INE628A01036</t>
  </si>
  <si>
    <t>Fertilizers &amp; Agrochemicals</t>
  </si>
  <si>
    <t>Marico Ltd</t>
  </si>
  <si>
    <t>INE196A01026</t>
  </si>
  <si>
    <t>Ge Vernova T&amp;D India Ltd</t>
  </si>
  <si>
    <t>INE200A01026</t>
  </si>
  <si>
    <t>Polycab India Ltd</t>
  </si>
  <si>
    <t>INE455K01017</t>
  </si>
  <si>
    <t>Swiggy Ltd</t>
  </si>
  <si>
    <t>INE00H001014</t>
  </si>
  <si>
    <t>Tube Investments of India Ltd</t>
  </si>
  <si>
    <t>INE974X01010</t>
  </si>
  <si>
    <t>Muthoot Finance Ltd</t>
  </si>
  <si>
    <t>INE414G01012</t>
  </si>
  <si>
    <t>Bharat Forge Ltd</t>
  </si>
  <si>
    <t>INE465A01025</t>
  </si>
  <si>
    <t>FSN E-Commerce Ventures Ltd</t>
  </si>
  <si>
    <t>INE388Y01029</t>
  </si>
  <si>
    <t>Waaree Energies Ltd</t>
  </si>
  <si>
    <t>INE377N01017</t>
  </si>
  <si>
    <t>Vishal Mega Mart Ltd</t>
  </si>
  <si>
    <t>INE01EA01019</t>
  </si>
  <si>
    <t>GMR Airports Ltd</t>
  </si>
  <si>
    <t>INE776C01039</t>
  </si>
  <si>
    <t>Voltas Ltd</t>
  </si>
  <si>
    <t>INE226A01021</t>
  </si>
  <si>
    <t>Bharat Heavy Electricals Ltd</t>
  </si>
  <si>
    <t>INE257A01026</t>
  </si>
  <si>
    <t>APL Apollo Tubes Ltd</t>
  </si>
  <si>
    <t>INE702C01027</t>
  </si>
  <si>
    <t>Alkem Laboratories Ltd</t>
  </si>
  <si>
    <t>INE540L01014</t>
  </si>
  <si>
    <t>Sundaram Finance Ltd</t>
  </si>
  <si>
    <t>INE660A01013</t>
  </si>
  <si>
    <t>Aurobindo Pharma Ltd</t>
  </si>
  <si>
    <t>INE406A01037</t>
  </si>
  <si>
    <t>Mphasis Ltd</t>
  </si>
  <si>
    <t>INE356A01018</t>
  </si>
  <si>
    <t>MRF Ltd</t>
  </si>
  <si>
    <t>INE883A01011</t>
  </si>
  <si>
    <t>Godrej Properties Ltd</t>
  </si>
  <si>
    <t>INE484J01027</t>
  </si>
  <si>
    <t>Glenmark Pharmaceuticals Ltd</t>
  </si>
  <si>
    <t>INE935A01035</t>
  </si>
  <si>
    <t>Colgate Palmolive (India) Ltd</t>
  </si>
  <si>
    <t>INE259A01022</t>
  </si>
  <si>
    <t>Phoenix Mills Ltd</t>
  </si>
  <si>
    <t>INE211B01039</t>
  </si>
  <si>
    <t>Dabur India Ltd</t>
  </si>
  <si>
    <t>INE016A01026</t>
  </si>
  <si>
    <t>PI Industries Ltd</t>
  </si>
  <si>
    <t>INE603J01030</t>
  </si>
  <si>
    <t>Mankind Pharma Ltd</t>
  </si>
  <si>
    <t>INE634S01028</t>
  </si>
  <si>
    <t>NHPC Ltd</t>
  </si>
  <si>
    <t>INE848E01016</t>
  </si>
  <si>
    <t>Supreme Industries Ltd</t>
  </si>
  <si>
    <t>INE195A01028</t>
  </si>
  <si>
    <t>Union Bank Of India</t>
  </si>
  <si>
    <t>INE692A01016</t>
  </si>
  <si>
    <t>Coromandel International Ltd</t>
  </si>
  <si>
    <t>INE169A01031</t>
  </si>
  <si>
    <t>Indian Bank</t>
  </si>
  <si>
    <t>INE562A01011</t>
  </si>
  <si>
    <t>NMDC Ltd</t>
  </si>
  <si>
    <t>INE584A01023</t>
  </si>
  <si>
    <t>Minerals &amp; Mining</t>
  </si>
  <si>
    <t>J.K. Cement Ltd</t>
  </si>
  <si>
    <t>INE823G01014</t>
  </si>
  <si>
    <t>SBI Cards and Payment Services Ltd</t>
  </si>
  <si>
    <t>INE018E01016</t>
  </si>
  <si>
    <t>Page Industries Ltd</t>
  </si>
  <si>
    <t>INE761H01022</t>
  </si>
  <si>
    <t>Textiles &amp; Apparels</t>
  </si>
  <si>
    <t>Prestige Estates Projects Ltd</t>
  </si>
  <si>
    <t>INE811K01011</t>
  </si>
  <si>
    <t>KEI Industries Ltd</t>
  </si>
  <si>
    <t>INE878B01027</t>
  </si>
  <si>
    <t>Blue Star Ltd</t>
  </si>
  <si>
    <t>INE472A01039</t>
  </si>
  <si>
    <t>Jubilant Foodworks Ltd</t>
  </si>
  <si>
    <t>INE797F01020</t>
  </si>
  <si>
    <t>Jindal Stainless Ltd</t>
  </si>
  <si>
    <t>INE220G01021</t>
  </si>
  <si>
    <t>360 One Wam Ltd</t>
  </si>
  <si>
    <t>INE466L01038</t>
  </si>
  <si>
    <t>ICICI Prudential Life Insurance Co Ltd</t>
  </si>
  <si>
    <t>INE726G01019</t>
  </si>
  <si>
    <t>Uno Minda Ltd</t>
  </si>
  <si>
    <t>INE405E01023</t>
  </si>
  <si>
    <t>Torrent Power Ltd</t>
  </si>
  <si>
    <t>INE813H01021</t>
  </si>
  <si>
    <t>Hitachi Energy India Ltd</t>
  </si>
  <si>
    <t>INE07Y701011</t>
  </si>
  <si>
    <t>Oil India Ltd</t>
  </si>
  <si>
    <t>INE274J01014</t>
  </si>
  <si>
    <t>Vodafone Idea Ltd</t>
  </si>
  <si>
    <t>INE669E01016</t>
  </si>
  <si>
    <t>Aditya Birla Capital Ltd</t>
  </si>
  <si>
    <t>INE674K01013</t>
  </si>
  <si>
    <t>ITC Hotels Ltd</t>
  </si>
  <si>
    <t>INE379A01028</t>
  </si>
  <si>
    <t>Indian Railway Catering And Tourism Corporation Ltd</t>
  </si>
  <si>
    <t>INE335Y01020</t>
  </si>
  <si>
    <t>Petronet LNG Ltd</t>
  </si>
  <si>
    <t>INE347G01014</t>
  </si>
  <si>
    <t>Biocon Ltd</t>
  </si>
  <si>
    <t>INE376G01013</t>
  </si>
  <si>
    <t>L&amp;T Finance Ltd</t>
  </si>
  <si>
    <t>INE498L01015</t>
  </si>
  <si>
    <t>Oracle Financial Services Software Ltd</t>
  </si>
  <si>
    <t>INE881D01027</t>
  </si>
  <si>
    <t>Patanjali Foods Ltd</t>
  </si>
  <si>
    <t>INE619A01035</t>
  </si>
  <si>
    <t>Agricultural Food &amp; other Products</t>
  </si>
  <si>
    <t>Steel Authority of India Ltd</t>
  </si>
  <si>
    <t>INE114A01011</t>
  </si>
  <si>
    <t>Rail Vikas Nigam Ltd</t>
  </si>
  <si>
    <t>INE415G01027</t>
  </si>
  <si>
    <t>National Aluminium Co Ltd</t>
  </si>
  <si>
    <t>INE139A01034</t>
  </si>
  <si>
    <t>Tata Communications Ltd</t>
  </si>
  <si>
    <t>INE151A01013</t>
  </si>
  <si>
    <t>Oberoi Realty Ltd</t>
  </si>
  <si>
    <t>INE093I01010</t>
  </si>
  <si>
    <t>IPCA Laboratories Ltd</t>
  </si>
  <si>
    <t>INE571A01038</t>
  </si>
  <si>
    <t>Sona Blw Precision Forgings Ltd</t>
  </si>
  <si>
    <t>INE073K01018</t>
  </si>
  <si>
    <t>Balkrishna Industries Ltd</t>
  </si>
  <si>
    <t>INE787D01026</t>
  </si>
  <si>
    <t>Mahindra &amp; Mahindra Financial Services Ltd</t>
  </si>
  <si>
    <t>INE774D01024</t>
  </si>
  <si>
    <t>Tata Elxsi Ltd</t>
  </si>
  <si>
    <t>INE670A01012</t>
  </si>
  <si>
    <t>Container Corporation Of India Ltd</t>
  </si>
  <si>
    <t>INE111A01025</t>
  </si>
  <si>
    <t>KPIT Technologies Ltd</t>
  </si>
  <si>
    <t>INE04I401011</t>
  </si>
  <si>
    <t>Exide Industries Ltd</t>
  </si>
  <si>
    <t>INE302A01020</t>
  </si>
  <si>
    <t>Dalmia Bharat Ltd</t>
  </si>
  <si>
    <t>INE00R701025</t>
  </si>
  <si>
    <t>Kalyan Jewellers India Ltd</t>
  </si>
  <si>
    <t>INE303R01014</t>
  </si>
  <si>
    <t>Adani Total Gas Ltd</t>
  </si>
  <si>
    <t>INE399L01023</t>
  </si>
  <si>
    <t>LIC Housing Finance Ltd</t>
  </si>
  <si>
    <t>INE115A01026</t>
  </si>
  <si>
    <t>Schaeffler India Ltd</t>
  </si>
  <si>
    <t>INE513A01022</t>
  </si>
  <si>
    <t>Astral Ltd</t>
  </si>
  <si>
    <t>INE006I01046</t>
  </si>
  <si>
    <t>Lloyds Metals And Energy Ltd</t>
  </si>
  <si>
    <t>INE281B01032</t>
  </si>
  <si>
    <t>Nippon Life India Asset Management Ltd</t>
  </si>
  <si>
    <t>INE298J01013</t>
  </si>
  <si>
    <t>Apollo Tyres Ltd</t>
  </si>
  <si>
    <t>INE438A01022</t>
  </si>
  <si>
    <t>Abbott India Ltd</t>
  </si>
  <si>
    <t>INE358A01014</t>
  </si>
  <si>
    <t>Cochin Shipyard Ltd</t>
  </si>
  <si>
    <t>INE704P01025</t>
  </si>
  <si>
    <t>Gujarat Fluorochemicals Ltd</t>
  </si>
  <si>
    <t>INE09N301011</t>
  </si>
  <si>
    <t>Bank of India</t>
  </si>
  <si>
    <t>INE084A01016</t>
  </si>
  <si>
    <t>Berger Paints India Ltd</t>
  </si>
  <si>
    <t>INE463A01038</t>
  </si>
  <si>
    <t>Indraprastha Gas Ltd</t>
  </si>
  <si>
    <t>INE203G01027</t>
  </si>
  <si>
    <t>Apar Industries Ltd</t>
  </si>
  <si>
    <t>INE372A01015</t>
  </si>
  <si>
    <t>Motilal Oswal Financial Services Ltd</t>
  </si>
  <si>
    <t>INE338I01027</t>
  </si>
  <si>
    <t>Godfrey Phillips India Ltd</t>
  </si>
  <si>
    <t>INE260B01028</t>
  </si>
  <si>
    <t>Cigarettes &amp; Tobacco Products</t>
  </si>
  <si>
    <t>Bharat Dynamics Ltd</t>
  </si>
  <si>
    <t>INE171Z01026</t>
  </si>
  <si>
    <t>Tata Investment Corporation Ltd</t>
  </si>
  <si>
    <t>INE672A01018</t>
  </si>
  <si>
    <t>Procter &amp; Gamble Hygiene and Health Care Ltd</t>
  </si>
  <si>
    <t>INE179A01014</t>
  </si>
  <si>
    <t>Linde India Ltd</t>
  </si>
  <si>
    <t>INE473A01011</t>
  </si>
  <si>
    <t>United Breweries Ltd</t>
  </si>
  <si>
    <t>INE686F01025</t>
  </si>
  <si>
    <t>Deepak Nitrite Ltd</t>
  </si>
  <si>
    <t>INE288B01029</t>
  </si>
  <si>
    <t>Bharti Hexacom Ltd</t>
  </si>
  <si>
    <t>INE343G01021</t>
  </si>
  <si>
    <t>Thermax Ltd</t>
  </si>
  <si>
    <t>INE152A01029</t>
  </si>
  <si>
    <t>AIA Engineering Ltd</t>
  </si>
  <si>
    <t>INE212H01026</t>
  </si>
  <si>
    <t>K.P.R. Mill Ltd</t>
  </si>
  <si>
    <t>INE930H01031</t>
  </si>
  <si>
    <t>Indian Renewable Energy Development Agency Ltd</t>
  </si>
  <si>
    <t>INE202E01016</t>
  </si>
  <si>
    <t>Syngene International Ltd</t>
  </si>
  <si>
    <t>INE398R01022</t>
  </si>
  <si>
    <t>Premier Energies Ltd</t>
  </si>
  <si>
    <t>INE0BS701011</t>
  </si>
  <si>
    <t>Tata Technologies Ltd</t>
  </si>
  <si>
    <t>INE142M01025</t>
  </si>
  <si>
    <t>IT - Services</t>
  </si>
  <si>
    <t>Escorts Kubota Ltd</t>
  </si>
  <si>
    <t>INE042A01014</t>
  </si>
  <si>
    <t>ACC Ltd</t>
  </si>
  <si>
    <t>INE012A01025</t>
  </si>
  <si>
    <t>General Insurance Corporation Of India</t>
  </si>
  <si>
    <t>INE481Y01014</t>
  </si>
  <si>
    <t>L&amp;T Technology Services Ltd</t>
  </si>
  <si>
    <t>INE010V01017</t>
  </si>
  <si>
    <t>Housing &amp; Urban Development Corporation Ltd</t>
  </si>
  <si>
    <t>INE031A01017</t>
  </si>
  <si>
    <t>Global Health Ltd</t>
  </si>
  <si>
    <t>INE474Q01031</t>
  </si>
  <si>
    <t>Glaxosmithkline Pharmaceuticals Ltd</t>
  </si>
  <si>
    <t>INE159A01016</t>
  </si>
  <si>
    <t>CRISIL Ltd</t>
  </si>
  <si>
    <t>INE007A01025</t>
  </si>
  <si>
    <t>JSW Infrastructure Ltd</t>
  </si>
  <si>
    <t>INE880J01026</t>
  </si>
  <si>
    <t>Ajanta Pharma Ltd</t>
  </si>
  <si>
    <t>INE031B01049</t>
  </si>
  <si>
    <t>Endurance Technologies Ltd</t>
  </si>
  <si>
    <t>INE913H01037</t>
  </si>
  <si>
    <t>NLC India Ltd</t>
  </si>
  <si>
    <t>INE589A01014</t>
  </si>
  <si>
    <t>NTPC Green Energy Ltd</t>
  </si>
  <si>
    <t>INE0ONG01011</t>
  </si>
  <si>
    <t>Hexaware Technologies Ltd</t>
  </si>
  <si>
    <t>INE093A01041</t>
  </si>
  <si>
    <t>Bank Of Maharashtra</t>
  </si>
  <si>
    <t>INE457A01014</t>
  </si>
  <si>
    <t>Awl Agri Business Ltd</t>
  </si>
  <si>
    <t>INE699H01024</t>
  </si>
  <si>
    <t>3M India Ltd</t>
  </si>
  <si>
    <t>INE470A01017</t>
  </si>
  <si>
    <t>Diversified</t>
  </si>
  <si>
    <t>IRB Infrastructure Developers Ltd</t>
  </si>
  <si>
    <t>INE821I01022</t>
  </si>
  <si>
    <t>Honeywell Automation India Ltd</t>
  </si>
  <si>
    <t>INE671A01010</t>
  </si>
  <si>
    <t>Gujarat Gas Ltd</t>
  </si>
  <si>
    <t>INE844O01030</t>
  </si>
  <si>
    <t>SJVN Ltd</t>
  </si>
  <si>
    <t>INE002L01015</t>
  </si>
  <si>
    <t>Fertilizers And Chemicals Travancore Ltd</t>
  </si>
  <si>
    <t>INE188A01015</t>
  </si>
  <si>
    <t>Godrej Industries Ltd</t>
  </si>
  <si>
    <t>INE233A01035</t>
  </si>
  <si>
    <t>IDBI Bank Ltd</t>
  </si>
  <si>
    <t>INE008A01015</t>
  </si>
  <si>
    <t>The New India Assurance Co Ltd</t>
  </si>
  <si>
    <t>INE470Y01017</t>
  </si>
  <si>
    <t>Indian Overseas Bank</t>
  </si>
  <si>
    <t>INE565A01014</t>
  </si>
  <si>
    <t>UCO Bank</t>
  </si>
  <si>
    <t>INE691A01018</t>
  </si>
  <si>
    <t>Multi Commodity Exchange Of India Ltd</t>
  </si>
  <si>
    <t>INE745G01035</t>
  </si>
  <si>
    <t>Laurus Labs Ltd</t>
  </si>
  <si>
    <t>INE947Q01028</t>
  </si>
  <si>
    <t>Central Depository Services (India) Ltd</t>
  </si>
  <si>
    <t>INE736A01011</t>
  </si>
  <si>
    <t>Delhivery Ltd</t>
  </si>
  <si>
    <t>INE148O01028</t>
  </si>
  <si>
    <t>Radico Khaitan Ltd</t>
  </si>
  <si>
    <t>INE944F01028</t>
  </si>
  <si>
    <t>Kaynes Technology India Ltd</t>
  </si>
  <si>
    <t>INE918Z01012</t>
  </si>
  <si>
    <t>Karur Vysya Bank Ltd</t>
  </si>
  <si>
    <t>INE036D01028</t>
  </si>
  <si>
    <t>Crompton Greaves Consumer Electricals Ltd</t>
  </si>
  <si>
    <t>INE299U01018</t>
  </si>
  <si>
    <t>Cholamandalam Financial Holdings Ltd</t>
  </si>
  <si>
    <t>INE149A01033</t>
  </si>
  <si>
    <t>Computer Age Management Services Ltd</t>
  </si>
  <si>
    <t>INE596I01012</t>
  </si>
  <si>
    <t>Krishna Institute Of Medical Sciences Ltd</t>
  </si>
  <si>
    <t>INE967H01025</t>
  </si>
  <si>
    <t>Amber Enterprises India Ltd</t>
  </si>
  <si>
    <t>INE371P01015</t>
  </si>
  <si>
    <t>Navin Fluorine International Ltd</t>
  </si>
  <si>
    <t>INE048G01026</t>
  </si>
  <si>
    <t>Redington Ltd</t>
  </si>
  <si>
    <t>INE891D01026</t>
  </si>
  <si>
    <t>Commercial Services &amp; Supplies</t>
  </si>
  <si>
    <t>RBL Bank Ltd</t>
  </si>
  <si>
    <t>INE976G01028</t>
  </si>
  <si>
    <t>PNB Housing Finance Ltd</t>
  </si>
  <si>
    <t>INE572E01012</t>
  </si>
  <si>
    <t>Gland Pharma Ltd</t>
  </si>
  <si>
    <t>INE068V01023</t>
  </si>
  <si>
    <t>Manappuram Finance Ltd</t>
  </si>
  <si>
    <t>INE522D01027</t>
  </si>
  <si>
    <t>City Union Bank Ltd</t>
  </si>
  <si>
    <t>INE491A01021</t>
  </si>
  <si>
    <t>Tata Chemicals Ltd</t>
  </si>
  <si>
    <t>INE092A01019</t>
  </si>
  <si>
    <t>Poonawalla Fincorp Ltd</t>
  </si>
  <si>
    <t>INE511C01022</t>
  </si>
  <si>
    <t>Kalpataru Projects International Ltd</t>
  </si>
  <si>
    <t>INE220B01022</t>
  </si>
  <si>
    <t>Bandhan Bank Ltd</t>
  </si>
  <si>
    <t>INE545U01014</t>
  </si>
  <si>
    <t>Aster DM Healthcare Ltd</t>
  </si>
  <si>
    <t>INE914M01019</t>
  </si>
  <si>
    <t>Kfin Technologies Ltd</t>
  </si>
  <si>
    <t>INE138Y01010</t>
  </si>
  <si>
    <t>J.B. Chemicals &amp; Pharmaceuticals Ltd</t>
  </si>
  <si>
    <t>INE572A01036</t>
  </si>
  <si>
    <t>Angel One Ltd</t>
  </si>
  <si>
    <t>INE732I01013</t>
  </si>
  <si>
    <t>Inox Wind Ltd</t>
  </si>
  <si>
    <t>INE066P01011</t>
  </si>
  <si>
    <t>Authum Investment &amp; Infrastructure Ltd</t>
  </si>
  <si>
    <t>INE206F01022</t>
  </si>
  <si>
    <t>Reliance Power Ltd</t>
  </si>
  <si>
    <t>INE614G01033</t>
  </si>
  <si>
    <t>Wockhardt Ltd</t>
  </si>
  <si>
    <t>INE049B01025</t>
  </si>
  <si>
    <t>The Ramco Cements Ltd</t>
  </si>
  <si>
    <t>INE331A01037</t>
  </si>
  <si>
    <t>Neuland Laboratories Ltd</t>
  </si>
  <si>
    <t>INE794A01010</t>
  </si>
  <si>
    <t>Sammaan Capital Ltd</t>
  </si>
  <si>
    <t>INE148I01020</t>
  </si>
  <si>
    <t>Brigade Enterprises Ltd</t>
  </si>
  <si>
    <t>INE791I01019</t>
  </si>
  <si>
    <t>Affle 3i Ltd</t>
  </si>
  <si>
    <t>INE00WC01027</t>
  </si>
  <si>
    <t>Amara Raja Energy And Mobility Ltd</t>
  </si>
  <si>
    <t>INE885A01032</t>
  </si>
  <si>
    <t>Dr. Lal Path Labs Ltd</t>
  </si>
  <si>
    <t>INE600L01024</t>
  </si>
  <si>
    <t>Piramal Pharma Ltd</t>
  </si>
  <si>
    <t>INE0DK501011</t>
  </si>
  <si>
    <t>Narayana Hrudayalaya Ltd</t>
  </si>
  <si>
    <t>INE410P01011</t>
  </si>
  <si>
    <t>Motherson Sumi Wiring India Ltd</t>
  </si>
  <si>
    <t>INE0FS801015</t>
  </si>
  <si>
    <t>KEC International Ltd</t>
  </si>
  <si>
    <t>INE389H01022</t>
  </si>
  <si>
    <t>Cohance Lifesciences Ltd</t>
  </si>
  <si>
    <t>INE03QK01018</t>
  </si>
  <si>
    <t>Welspun Corp Ltd</t>
  </si>
  <si>
    <t>INE191B01025</t>
  </si>
  <si>
    <t>NBCC (India) Ltd</t>
  </si>
  <si>
    <t>INE095N01031</t>
  </si>
  <si>
    <t>Indian Energy Exchange Ltd</t>
  </si>
  <si>
    <t>INE022Q01020</t>
  </si>
  <si>
    <t>Sundram Fasteners Ltd</t>
  </si>
  <si>
    <t>INE387A01021</t>
  </si>
  <si>
    <t>SKF India Ltd</t>
  </si>
  <si>
    <t>INE640A01023</t>
  </si>
  <si>
    <t>Anand Rathi Wealth Ltd</t>
  </si>
  <si>
    <t>INE463V01026</t>
  </si>
  <si>
    <t>Hindustan Copper Ltd</t>
  </si>
  <si>
    <t>INE531E01026</t>
  </si>
  <si>
    <t>Timken India Ltd</t>
  </si>
  <si>
    <t>INE325A01013</t>
  </si>
  <si>
    <t>Carborundum Universal Ltd</t>
  </si>
  <si>
    <t>INE120A01034</t>
  </si>
  <si>
    <t>Emami Ltd</t>
  </si>
  <si>
    <t>INE548C01032</t>
  </si>
  <si>
    <t>EID Parry India Ltd</t>
  </si>
  <si>
    <t>INE126A01031</t>
  </si>
  <si>
    <t>IIFL Finance Ltd</t>
  </si>
  <si>
    <t>INE530B01024</t>
  </si>
  <si>
    <t>Firstsource Solutions Ltd</t>
  </si>
  <si>
    <t>INE684F01012</t>
  </si>
  <si>
    <t>Elgi Equipments Ltd</t>
  </si>
  <si>
    <t>INE285A01027</t>
  </si>
  <si>
    <t>Himadri Speciality Chemical Ltd</t>
  </si>
  <si>
    <t>INE019C01026</t>
  </si>
  <si>
    <t>Zee Entertainment Enterprises Ltd</t>
  </si>
  <si>
    <t>INE256A01028</t>
  </si>
  <si>
    <t>Entertainment</t>
  </si>
  <si>
    <t>CESC Ltd</t>
  </si>
  <si>
    <t>INE486A01021</t>
  </si>
  <si>
    <t>Onesource Specialty Pharma Ltd</t>
  </si>
  <si>
    <t>INE013P01021</t>
  </si>
  <si>
    <t>Star Health And Allied Insurance Co Ltd</t>
  </si>
  <si>
    <t>INE575P01011</t>
  </si>
  <si>
    <t>Deepak Fertilizers and Petrochemicals Corporation Ltd</t>
  </si>
  <si>
    <t>INE501A01019</t>
  </si>
  <si>
    <t>Five-Star Business Finance Ltd</t>
  </si>
  <si>
    <t>INE128S01021</t>
  </si>
  <si>
    <t>Great Eastern Shipping Co Ltd</t>
  </si>
  <si>
    <t>INE017A01032</t>
  </si>
  <si>
    <t>Asahi India Glass Ltd</t>
  </si>
  <si>
    <t>INE439A01020</t>
  </si>
  <si>
    <t>Kajaria Ceramics Ltd</t>
  </si>
  <si>
    <t>INE217B01036</t>
  </si>
  <si>
    <t>Cyient Ltd</t>
  </si>
  <si>
    <t>INE136B01020</t>
  </si>
  <si>
    <t>ZF Commercial Vehicle Control Systems India Ltd</t>
  </si>
  <si>
    <t>INE342J01019</t>
  </si>
  <si>
    <t>Castrol India Ltd</t>
  </si>
  <si>
    <t>INE172A01027</t>
  </si>
  <si>
    <t>Atul Ltd</t>
  </si>
  <si>
    <t>INE100A01010</t>
  </si>
  <si>
    <t>Home First Finance Co India Ltd</t>
  </si>
  <si>
    <t>INE481N01025</t>
  </si>
  <si>
    <t>Aegis Logistics Ltd</t>
  </si>
  <si>
    <t>INE208C01025</t>
  </si>
  <si>
    <t>Anant Raj Ltd</t>
  </si>
  <si>
    <t>INE242C01024</t>
  </si>
  <si>
    <t>Nuvama Wealth Management Ltd</t>
  </si>
  <si>
    <t>INE531F01015</t>
  </si>
  <si>
    <t>PTC Industries Ltd</t>
  </si>
  <si>
    <t>INE596F01018</t>
  </si>
  <si>
    <t>Maharashtra Scooters Ltd</t>
  </si>
  <si>
    <t>INE288A01013</t>
  </si>
  <si>
    <t>HBL Engineering Ltd</t>
  </si>
  <si>
    <t>INE292B01021</t>
  </si>
  <si>
    <t>Nava Ltd</t>
  </si>
  <si>
    <t>INE725A01030</t>
  </si>
  <si>
    <t>Gujarat State Petronet Ltd</t>
  </si>
  <si>
    <t>INE246F01010</t>
  </si>
  <si>
    <t>Intellect Design Arena Ltd</t>
  </si>
  <si>
    <t>INE306R01017</t>
  </si>
  <si>
    <t>Aditya Birla Real Estate Ltd</t>
  </si>
  <si>
    <t>INE055A01016</t>
  </si>
  <si>
    <t>Paper, Forest &amp; Jute Products</t>
  </si>
  <si>
    <t>Zensar Technologies Ltd</t>
  </si>
  <si>
    <t>INE520A01027</t>
  </si>
  <si>
    <t>Jubilant Pharmova Ltd</t>
  </si>
  <si>
    <t>INE700A01033</t>
  </si>
  <si>
    <t>Aptus Value Housing Finance India Ltd</t>
  </si>
  <si>
    <t>INE852O01025</t>
  </si>
  <si>
    <t>Sai Life Sciences Ltd</t>
  </si>
  <si>
    <t>INE570L01029</t>
  </si>
  <si>
    <t>eClerx Services Ltd</t>
  </si>
  <si>
    <t>INE738I01010</t>
  </si>
  <si>
    <t>Eris Lifesciences Ltd</t>
  </si>
  <si>
    <t>INE406M01024</t>
  </si>
  <si>
    <t>NCC Ltd</t>
  </si>
  <si>
    <t>INE868B01028</t>
  </si>
  <si>
    <t>Craftsman Automation Ltd</t>
  </si>
  <si>
    <t>INE00LO01017</t>
  </si>
  <si>
    <t>Jaiprakash Power Ventures Ltd</t>
  </si>
  <si>
    <t>INE351F01018</t>
  </si>
  <si>
    <t>Go Digit General Insurance Ltd</t>
  </si>
  <si>
    <t>INE03JT01014</t>
  </si>
  <si>
    <t>Lemon Tree Hotels Ltd</t>
  </si>
  <si>
    <t>INE970X01018</t>
  </si>
  <si>
    <t>Usha Martin Ltd</t>
  </si>
  <si>
    <t>INE228A01035</t>
  </si>
  <si>
    <t>Force Motors Ltd</t>
  </si>
  <si>
    <t>INE451A01017</t>
  </si>
  <si>
    <t>PG Electroplast Ltd</t>
  </si>
  <si>
    <t>INE457L01029</t>
  </si>
  <si>
    <t>BEML Ltd</t>
  </si>
  <si>
    <t>INE258A01016</t>
  </si>
  <si>
    <t>Brainbees Solutions Ltd</t>
  </si>
  <si>
    <t>INE02RE01045</t>
  </si>
  <si>
    <t>Chambal Fertilizers &amp; Chemicals Ltd</t>
  </si>
  <si>
    <t>INE085A01013</t>
  </si>
  <si>
    <t>Gillette India Ltd</t>
  </si>
  <si>
    <t>INE322A01010</t>
  </si>
  <si>
    <t>PVR Inox Ltd</t>
  </si>
  <si>
    <t>INE191H01014</t>
  </si>
  <si>
    <t>Kirloskar Oil Engines Ltd</t>
  </si>
  <si>
    <t>INE146L01010</t>
  </si>
  <si>
    <t>Pfizer Ltd</t>
  </si>
  <si>
    <t>INE182A01018</t>
  </si>
  <si>
    <t>Aarti Industries Ltd</t>
  </si>
  <si>
    <t>INE769A01020</t>
  </si>
  <si>
    <t>Data Patterns India Ltd</t>
  </si>
  <si>
    <t>INE0IX101010</t>
  </si>
  <si>
    <t>Granules India Ltd</t>
  </si>
  <si>
    <t>INE101D01020</t>
  </si>
  <si>
    <t>Bata India Ltd</t>
  </si>
  <si>
    <t>INE176A01028</t>
  </si>
  <si>
    <t>Poly Medicure Ltd</t>
  </si>
  <si>
    <t>INE205C01021</t>
  </si>
  <si>
    <t>Healthcare Equipment &amp; Supplies</t>
  </si>
  <si>
    <t>Garden Reach Shipbuilders &amp; Engineers Ltd</t>
  </si>
  <si>
    <t>INE382Z01011</t>
  </si>
  <si>
    <t>Whirlpool Of India Ltd</t>
  </si>
  <si>
    <t>INE716A01013</t>
  </si>
  <si>
    <t>Mahanagar Gas Ltd</t>
  </si>
  <si>
    <t>INE002S01010</t>
  </si>
  <si>
    <t>Creditaccess Grameen Ltd</t>
  </si>
  <si>
    <t>INE741K01010</t>
  </si>
  <si>
    <t>Jyoti CNC Automation Ltd</t>
  </si>
  <si>
    <t>INE980O01024</t>
  </si>
  <si>
    <t>Indiamart Intermesh Ltd</t>
  </si>
  <si>
    <t>INE933S01016</t>
  </si>
  <si>
    <t>HFCL Ltd</t>
  </si>
  <si>
    <t>INE548A01028</t>
  </si>
  <si>
    <t>Capri Global Capital Ltd</t>
  </si>
  <si>
    <t>INE180C01042</t>
  </si>
  <si>
    <t>EIH Ltd</t>
  </si>
  <si>
    <t>INE230A01023</t>
  </si>
  <si>
    <t>CEAT Ltd</t>
  </si>
  <si>
    <t>INE482A01020</t>
  </si>
  <si>
    <t>Natco Pharma Ltd</t>
  </si>
  <si>
    <t>INE987B01026</t>
  </si>
  <si>
    <t>Reliance Infrastructure Ltd</t>
  </si>
  <si>
    <t>INE036A01016</t>
  </si>
  <si>
    <t>Sapphire Foods India Ltd</t>
  </si>
  <si>
    <t>INE806T01020</t>
  </si>
  <si>
    <t>Titagarh Rail Systems Ltd</t>
  </si>
  <si>
    <t>INE615H01020</t>
  </si>
  <si>
    <t>Ola Electric Mobility Ltd</t>
  </si>
  <si>
    <t>INE0LXG01040</t>
  </si>
  <si>
    <t>Inventurus Knowledge Solutions Ltd</t>
  </si>
  <si>
    <t>INE115Q01022</t>
  </si>
  <si>
    <t>V-Guard Industries Ltd</t>
  </si>
  <si>
    <t>INE951I01027</t>
  </si>
  <si>
    <t>Sobha Ltd</t>
  </si>
  <si>
    <t>INE671H01015</t>
  </si>
  <si>
    <t>Devyani International Ltd</t>
  </si>
  <si>
    <t>INE872J01023</t>
  </si>
  <si>
    <t>Chalet Hotels Ltd</t>
  </si>
  <si>
    <t>INE427F01016</t>
  </si>
  <si>
    <t>Rainbow Childrens Medicare Ltd</t>
  </si>
  <si>
    <t>INE961O01016</t>
  </si>
  <si>
    <t>Afcons Infrastructure Ltd</t>
  </si>
  <si>
    <t>INE101I01011</t>
  </si>
  <si>
    <t>Techno Electric &amp; Engineering Co Ltd</t>
  </si>
  <si>
    <t>INE285K01026</t>
  </si>
  <si>
    <t>Sonata Software Ltd</t>
  </si>
  <si>
    <t>INE269A01021</t>
  </si>
  <si>
    <t>Sumitomo Chemical India Ltd</t>
  </si>
  <si>
    <t>INE258G01013</t>
  </si>
  <si>
    <t>Zen Technologies Ltd</t>
  </si>
  <si>
    <t>INE251B01027</t>
  </si>
  <si>
    <t>PCBL Chemical Ltd</t>
  </si>
  <si>
    <t>INE602A01031</t>
  </si>
  <si>
    <t>Aavas Financiers Ltd</t>
  </si>
  <si>
    <t>INE216P01012</t>
  </si>
  <si>
    <t>Sagility Ltd</t>
  </si>
  <si>
    <t>INE0W2G01015</t>
  </si>
  <si>
    <t>Can Fin Homes Ltd</t>
  </si>
  <si>
    <t>INE477A01020</t>
  </si>
  <si>
    <t>Ather Energy Ltd</t>
  </si>
  <si>
    <t>INE0LEZ01016</t>
  </si>
  <si>
    <t>Shyam Metalics And Energy Ltd</t>
  </si>
  <si>
    <t>INE810G01011</t>
  </si>
  <si>
    <t>Olectra Greentech Ltd</t>
  </si>
  <si>
    <t>INE260D01016</t>
  </si>
  <si>
    <t>Swan Corp Ltd</t>
  </si>
  <si>
    <t>INE665A01038</t>
  </si>
  <si>
    <t>Aditya Birla Lifestyle Brands Ltd</t>
  </si>
  <si>
    <t>INE14LE01019</t>
  </si>
  <si>
    <t>JM Financial Ltd</t>
  </si>
  <si>
    <t>INE780C01023</t>
  </si>
  <si>
    <t>Finolex Cables Ltd</t>
  </si>
  <si>
    <t>INE235A01022</t>
  </si>
  <si>
    <t>Bayer Cropscience Ltd</t>
  </si>
  <si>
    <t>INE462A01022</t>
  </si>
  <si>
    <t>Choice International Ltd</t>
  </si>
  <si>
    <t>INE102B01014</t>
  </si>
  <si>
    <t>Netweb Technologies India Ltd</t>
  </si>
  <si>
    <t>INE0NT901020</t>
  </si>
  <si>
    <t>Triveni Turbine Ltd</t>
  </si>
  <si>
    <t>INE152M01016</t>
  </si>
  <si>
    <t>Godawari Power &amp; Ispat Ltd</t>
  </si>
  <si>
    <t>INE177H01039</t>
  </si>
  <si>
    <t>CCL Products (India) Ltd</t>
  </si>
  <si>
    <t>INE421D01022</t>
  </si>
  <si>
    <t>Syrma SGS Technology Ltd</t>
  </si>
  <si>
    <t>INE0DYJ01015</t>
  </si>
  <si>
    <t>Birlasoft Ltd</t>
  </si>
  <si>
    <t>INE836A01035</t>
  </si>
  <si>
    <t>Indegene Ltd</t>
  </si>
  <si>
    <t>INE065X01017</t>
  </si>
  <si>
    <t>Aditya Birla Sun Life AMC Ltd</t>
  </si>
  <si>
    <t>INE404A01024</t>
  </si>
  <si>
    <t>Finolex Industries Ltd</t>
  </si>
  <si>
    <t>INE183A01024</t>
  </si>
  <si>
    <t>Newgen Software Technologies Ltd</t>
  </si>
  <si>
    <t>INE619B01017</t>
  </si>
  <si>
    <t>AstraZenca Pharma India Ltd</t>
  </si>
  <si>
    <t>INE203A01020</t>
  </si>
  <si>
    <t>LT Foods Ltd</t>
  </si>
  <si>
    <t>INE818H01020</t>
  </si>
  <si>
    <t>Ramkrishna Forgings Ltd</t>
  </si>
  <si>
    <t>INE399G01023</t>
  </si>
  <si>
    <t>IRCON International Ltd</t>
  </si>
  <si>
    <t>INE962Y01021</t>
  </si>
  <si>
    <t>Concord Biotech Ltd</t>
  </si>
  <si>
    <t>INE338H01029</t>
  </si>
  <si>
    <t>UTI Asset Management Co Ltd</t>
  </si>
  <si>
    <t>INE094J01016</t>
  </si>
  <si>
    <t>Jubilant Ingrevia Ltd</t>
  </si>
  <si>
    <t>INE0BY001018</t>
  </si>
  <si>
    <t>Aadhar Housing Finance Ltd</t>
  </si>
  <si>
    <t>INE883F01010</t>
  </si>
  <si>
    <t>Metropolis Healthcare Ltd</t>
  </si>
  <si>
    <t>INE112L01020</t>
  </si>
  <si>
    <t>Engineers India Ltd</t>
  </si>
  <si>
    <t>INE510A01028</t>
  </si>
  <si>
    <t>Balrampur Chini Mills Ltd</t>
  </si>
  <si>
    <t>INE119A01028</t>
  </si>
  <si>
    <t>Sun TV Network Ltd</t>
  </si>
  <si>
    <t>INE424H01027</t>
  </si>
  <si>
    <t>NMDC Steel Ltd</t>
  </si>
  <si>
    <t>INE0NNS01018</t>
  </si>
  <si>
    <t>Transformers And Rectifiers India Ltd</t>
  </si>
  <si>
    <t>INE763I01026</t>
  </si>
  <si>
    <t>TBO Tek Ltd</t>
  </si>
  <si>
    <t>INE673O01025</t>
  </si>
  <si>
    <t>Niva Bupa Health Insurance Co Ltd</t>
  </si>
  <si>
    <t>INE995S01015</t>
  </si>
  <si>
    <t>Alembic Pharmaceuticals Ltd</t>
  </si>
  <si>
    <t>INE901L01018</t>
  </si>
  <si>
    <t>BASF India Ltd</t>
  </si>
  <si>
    <t>INE373A01013</t>
  </si>
  <si>
    <t>Gujarat Mineral Development Corporation Ltd</t>
  </si>
  <si>
    <t>INE131A01031</t>
  </si>
  <si>
    <t>Elecon Engineering Co Ltd</t>
  </si>
  <si>
    <t>INE205B01031</t>
  </si>
  <si>
    <t>Century Plyboards (India) Ltd</t>
  </si>
  <si>
    <t>INE348B01021</t>
  </si>
  <si>
    <t>Gravita India Ltd</t>
  </si>
  <si>
    <t>INE024L01027</t>
  </si>
  <si>
    <t>Sarda Energy &amp; Minerals Ltd</t>
  </si>
  <si>
    <t>INE385C01021</t>
  </si>
  <si>
    <t>Kirloskar Brothers Ltd</t>
  </si>
  <si>
    <t>INE732A01036</t>
  </si>
  <si>
    <t>Vijaya Diagnostic Centre Ltd</t>
  </si>
  <si>
    <t>INE043W01024</t>
  </si>
  <si>
    <t>Schneider Electric Infrastructure Ltd</t>
  </si>
  <si>
    <t>INE839M01018</t>
  </si>
  <si>
    <t>Tejas Networks Ltd</t>
  </si>
  <si>
    <t>INE010J01012</t>
  </si>
  <si>
    <t>Telecom - Equipment &amp; Accessories</t>
  </si>
  <si>
    <t>Jindal Saw Ltd</t>
  </si>
  <si>
    <t>INE324A01032</t>
  </si>
  <si>
    <t>Bikaji Foods International Ltd</t>
  </si>
  <si>
    <t>INE00E101023</t>
  </si>
  <si>
    <t>The Jammu &amp; Kashmir Bank Ltd</t>
  </si>
  <si>
    <t>INE168A01041</t>
  </si>
  <si>
    <t>Aditya Birla Fashion and Retail Ltd</t>
  </si>
  <si>
    <t>INE647O01011</t>
  </si>
  <si>
    <t>Jupiter Wagons Ltd</t>
  </si>
  <si>
    <t>INE209L01016</t>
  </si>
  <si>
    <t>Dcm Shriram Ltd</t>
  </si>
  <si>
    <t>INE499A01024</t>
  </si>
  <si>
    <t>Minda Corporation Ltd</t>
  </si>
  <si>
    <t>INE842C01021</t>
  </si>
  <si>
    <t>Doms Industries Ltd</t>
  </si>
  <si>
    <t>INE321T01012</t>
  </si>
  <si>
    <t>Household Products</t>
  </si>
  <si>
    <t>Action Construction Equipment Ltd</t>
  </si>
  <si>
    <t>INE731H01025</t>
  </si>
  <si>
    <t>Happiest Minds Technologies Ltd</t>
  </si>
  <si>
    <t>INE419U01012</t>
  </si>
  <si>
    <t>JK Tyre &amp; Industries Ltd</t>
  </si>
  <si>
    <t>INE573A01042</t>
  </si>
  <si>
    <t>KSB Ltd</t>
  </si>
  <si>
    <t>INE999A01023</t>
  </si>
  <si>
    <t>Jyothy Labs Ltd</t>
  </si>
  <si>
    <t>INE668F01031</t>
  </si>
  <si>
    <t>Heg Ltd</t>
  </si>
  <si>
    <t>INE545A01024</t>
  </si>
  <si>
    <t>Vardhman Textiles Ltd</t>
  </si>
  <si>
    <t>INE825A01020</t>
  </si>
  <si>
    <t>Nuvoco Vistas Corporation Ltd</t>
  </si>
  <si>
    <t>INE118D01016</t>
  </si>
  <si>
    <t>Vedant Fashions Ltd</t>
  </si>
  <si>
    <t>INE825V01034</t>
  </si>
  <si>
    <t>Signatureglobal (India) Ltd</t>
  </si>
  <si>
    <t>INE903U01023</t>
  </si>
  <si>
    <t>R R Kabel Ltd</t>
  </si>
  <si>
    <t>INE777K01022</t>
  </si>
  <si>
    <t>Praj Industries Ltd</t>
  </si>
  <si>
    <t>INE074A01025</t>
  </si>
  <si>
    <t>Caplin Point Laboratories Ltd</t>
  </si>
  <si>
    <t>INE475E01026</t>
  </si>
  <si>
    <t>Valor Estate Ltd</t>
  </si>
  <si>
    <t>INE879I01012</t>
  </si>
  <si>
    <t>SBFC Finance Ltd</t>
  </si>
  <si>
    <t>INE423Y01016</t>
  </si>
  <si>
    <t>BLS International Services Ltd</t>
  </si>
  <si>
    <t>INE153T01027</t>
  </si>
  <si>
    <t>Dr. Agarwals Health Care Ltd</t>
  </si>
  <si>
    <t>INE943P01029</t>
  </si>
  <si>
    <t>Honasa Consumer Ltd</t>
  </si>
  <si>
    <t>INE0J5401028</t>
  </si>
  <si>
    <t>Shipping Corporation of India Ltd</t>
  </si>
  <si>
    <t>INE109A01011</t>
  </si>
  <si>
    <t>Central Bank of India</t>
  </si>
  <si>
    <t>INE483A01010</t>
  </si>
  <si>
    <t>Graphite India Ltd</t>
  </si>
  <si>
    <t>INE371A01025</t>
  </si>
  <si>
    <t>Chennai Petroleum Corporation Ltd</t>
  </si>
  <si>
    <t>INE178A01016</t>
  </si>
  <si>
    <t>Welspun Living Ltd</t>
  </si>
  <si>
    <t>INE192B01031</t>
  </si>
  <si>
    <t>Cera Sanitaryware Ltd</t>
  </si>
  <si>
    <t>INE739E01017</t>
  </si>
  <si>
    <t>IFCI Ltd</t>
  </si>
  <si>
    <t>INE039A01010</t>
  </si>
  <si>
    <t>Trident Ltd</t>
  </si>
  <si>
    <t>INE064C01022</t>
  </si>
  <si>
    <t>Saregama India Ltd</t>
  </si>
  <si>
    <t>INE979A01025</t>
  </si>
  <si>
    <t>International Gemmological Institute India Ltd</t>
  </si>
  <si>
    <t>INE0Q9301021</t>
  </si>
  <si>
    <t>Blue Dart Express Ltd</t>
  </si>
  <si>
    <t>INE233B01017</t>
  </si>
  <si>
    <t>Rites Ltd</t>
  </si>
  <si>
    <t>INE320J01015</t>
  </si>
  <si>
    <t>Railtel Corporation Of India Ltd</t>
  </si>
  <si>
    <t>INE0DD101019</t>
  </si>
  <si>
    <t>Emcure Pharmaceuticals Ltd</t>
  </si>
  <si>
    <t>INE168P01015</t>
  </si>
  <si>
    <t>Bombay Burmah Trading Corporation Ltd</t>
  </si>
  <si>
    <t>INE050A01025</t>
  </si>
  <si>
    <t>Godrej Agrovet Ltd</t>
  </si>
  <si>
    <t>INE850D01014</t>
  </si>
  <si>
    <t>Akzo Nobel India Ltd</t>
  </si>
  <si>
    <t>INE133A01011</t>
  </si>
  <si>
    <t>Aegis Vopak Terminals Ltd</t>
  </si>
  <si>
    <t>INE0INX01018</t>
  </si>
  <si>
    <t>Latent View Analytics Ltd</t>
  </si>
  <si>
    <t>INE0I7C01011</t>
  </si>
  <si>
    <t>ITI Ltd</t>
  </si>
  <si>
    <t>INE248A01017</t>
  </si>
  <si>
    <t>Triveni Engineering &amp; Industries Ltd</t>
  </si>
  <si>
    <t>INE256C01024</t>
  </si>
  <si>
    <t>CE Info Systems Ltd</t>
  </si>
  <si>
    <t>INE0BV301023</t>
  </si>
  <si>
    <t>Acme Solar Holdings Ltd</t>
  </si>
  <si>
    <t>INE622W01025</t>
  </si>
  <si>
    <t>Tata Teleservices Maharashtra Ltd</t>
  </si>
  <si>
    <t>INE517B01013</t>
  </si>
  <si>
    <t>JBM Auto Ltd</t>
  </si>
  <si>
    <t>INE927D01051</t>
  </si>
  <si>
    <t>Rhi Magnesita India Ltd</t>
  </si>
  <si>
    <t>INE743M01012</t>
  </si>
  <si>
    <t>Alkyl Amines Chemicals Ltd</t>
  </si>
  <si>
    <t>INE150B01039</t>
  </si>
  <si>
    <t>Inox India Ltd</t>
  </si>
  <si>
    <t>INE616N01034</t>
  </si>
  <si>
    <t>Schloss Bangalore Ltd</t>
  </si>
  <si>
    <t>INE0AQ201015</t>
  </si>
  <si>
    <t>Clean Science And Technology Ltd</t>
  </si>
  <si>
    <t>INE227W01023</t>
  </si>
  <si>
    <t>Maharashtra Seamless Ltd</t>
  </si>
  <si>
    <t>INE271B01025</t>
  </si>
  <si>
    <t>Mangalore Refinery &amp; Petrochemicals Ltd</t>
  </si>
  <si>
    <t>INE103A01014</t>
  </si>
  <si>
    <t>Campus Activewear Ltd</t>
  </si>
  <si>
    <t>INE278Y01022</t>
  </si>
  <si>
    <t>Blue Jet Healthcare Ltd</t>
  </si>
  <si>
    <t>INE0KBH01020</t>
  </si>
  <si>
    <t>Alok Industries Ltd</t>
  </si>
  <si>
    <t>INE270A01029</t>
  </si>
  <si>
    <t>Rashtriya Chemicals and Fertilizers Ltd</t>
  </si>
  <si>
    <t>INE027A01015</t>
  </si>
  <si>
    <t>The India Cements Ltd</t>
  </si>
  <si>
    <t>INE383A01012</t>
  </si>
  <si>
    <t>Ventive Hospitality Ltd</t>
  </si>
  <si>
    <t>INE781S01027</t>
  </si>
  <si>
    <t>Akums Drugs And Pharmaceuticals Ltd</t>
  </si>
  <si>
    <t>INE09XN01023</t>
  </si>
  <si>
    <t>MMTC Ltd</t>
  </si>
  <si>
    <t>INE123F01029</t>
  </si>
  <si>
    <t>Rating / Industry Classification</t>
  </si>
  <si>
    <t>Cumulative Non-Convertible Redeemable Preference Shares</t>
  </si>
  <si>
    <t>* Less Than 0.01% of Net Asset Value</t>
  </si>
  <si>
    <t>Scheme Risk-O-Meter</t>
  </si>
  <si>
    <t>Benchmark Risk-O-Meter</t>
  </si>
  <si>
    <t>Benchmark Name - NIFTY Money Market Index A-I</t>
  </si>
  <si>
    <t>Benchmark Name - NIFTY 1D Rate Index</t>
  </si>
  <si>
    <t>Benchmark Name - NIFTY Liquid Index A-I</t>
  </si>
  <si>
    <t>Benchmark Name - NIFTY 8-13 yr G-Sec</t>
  </si>
  <si>
    <t>Benchmark Name - NIFTY 50 Index (TRI)</t>
  </si>
  <si>
    <t>Benchmark Name - NIFTY Next 50 Index (TRI)</t>
  </si>
  <si>
    <t>Benchmark Name - NIFTY Midcap 150 Index (TRI)</t>
  </si>
  <si>
    <t>Benchmark Name - NIFTY Smallcap 250 Index (TRI)</t>
  </si>
  <si>
    <t>Half Yearly Portfolio Statement as on September 30, 2025</t>
  </si>
  <si>
    <t>Notes</t>
  </si>
  <si>
    <t>(1) There is no security which is in default beyond its maturity/ interest payment date.</t>
  </si>
  <si>
    <t>(2) Plan/ Option wise per unit net asset value are as follows:</t>
  </si>
  <si>
    <t>Plan/ Option</t>
  </si>
  <si>
    <t>Direct Growth</t>
  </si>
  <si>
    <t>As on September 30, 2025</t>
  </si>
  <si>
    <t>N.A.</t>
  </si>
  <si>
    <t>(4) Total outstanding exposure in derivative instruments as on September 30, 2025 is Rs. Nil.</t>
  </si>
  <si>
    <t>(3) There was no distribution (of income and capital) during the half year ended September 30, 2025.</t>
  </si>
  <si>
    <t>(5) Total market value of investments in foreign securities/ American Depository Receipts/ Global Depository Receipts as at September 30, 2025 is Rs. Nil.</t>
  </si>
  <si>
    <t>(7) Repo transactions in corporate debt securities as on September 30, 2025 is Rs. Nil.</t>
  </si>
  <si>
    <t>(2) Aggregate value of illiquid equity shares of the fund amounts to Rs. Nil and their percentage to net asset value is Nil.</t>
  </si>
  <si>
    <t>(3) Plan/ Option wise per unit net asset value are as follows:</t>
  </si>
  <si>
    <t>(4) There was no distribution (of income and capital) during the half year ended September 30, 2025.</t>
  </si>
  <si>
    <t>(5) Total outstanding exposure in derivative instruments as on September 30, 2025 is Rs. Nil.</t>
  </si>
  <si>
    <t>(6) Total market value of investments in foreign securities/ American Depository Receipts/ Global Depository Receipts as at September 30, 2025 is Rs. Nil.</t>
  </si>
  <si>
    <t>(8) Repo transactions in corporate debt securities as on September 30, 2025 is Rs. Nil.</t>
  </si>
  <si>
    <r>
      <t xml:space="preserve">(7) During the period, the portfolio turnover ratio is </t>
    </r>
    <r>
      <rPr>
        <sz val="8"/>
        <rFont val="Arial"/>
        <family val="2"/>
      </rPr>
      <t>10.25 times</t>
    </r>
    <r>
      <rPr>
        <sz val="8"/>
        <color rgb="FFFF0000"/>
        <rFont val="Arial"/>
        <family val="2"/>
      </rPr>
      <t>.</t>
    </r>
  </si>
  <si>
    <r>
      <t xml:space="preserve">(7) During the period, the portfolio turnover ratio is </t>
    </r>
    <r>
      <rPr>
        <sz val="8"/>
        <rFont val="Arial"/>
        <family val="2"/>
      </rPr>
      <t>9.33 times</t>
    </r>
    <r>
      <rPr>
        <sz val="8"/>
        <color rgb="FFFF0000"/>
        <rFont val="Arial"/>
        <family val="2"/>
      </rPr>
      <t>.</t>
    </r>
  </si>
  <si>
    <r>
      <t xml:space="preserve">(7) During the period, the portfolio turnover ratio is </t>
    </r>
    <r>
      <rPr>
        <sz val="8"/>
        <rFont val="Arial"/>
        <family val="2"/>
      </rPr>
      <t>9.03 times.</t>
    </r>
  </si>
  <si>
    <r>
      <t xml:space="preserve">(7) During the period, the portfolio turnover ratio is </t>
    </r>
    <r>
      <rPr>
        <sz val="8"/>
        <rFont val="Arial"/>
        <family val="2"/>
      </rPr>
      <t>1.34 times.</t>
    </r>
  </si>
  <si>
    <t>(6) The average maturity period of the portfolio is 0.16 years.</t>
  </si>
  <si>
    <t>(6) The average maturity period of the portfolio is 0.004 years.</t>
  </si>
  <si>
    <t>(6) The average maturity period of the portfolio is 0.53 years.</t>
  </si>
  <si>
    <t>(6) The average maturity period of the portfolio is 9.13 years.</t>
  </si>
  <si>
    <t>As on March 31, 2025 *</t>
  </si>
  <si>
    <t>Debt Index Replication Factor (DIRF) : 96.31%</t>
  </si>
  <si>
    <t>* Scheme launched during the half year ended September 30, 2025, hence there are no NAVs at the beginning of the half year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</si>
</sst>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#,##0.0000"/>
    <numFmt numFmtId="166" formatCode="0.0000"/>
    <numFmt numFmtId="167" formatCode="0.000"/>
  </numFmts>
  <fonts count="15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3">
    <xf numFmtId="0" fontId="0" fillId="0" borderId="0" xfId="0"/>
    <xf numFmtId="0" fontId="5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4" fontId="5" fillId="2" borderId="0" xfId="0" applyNumberFormat="1" applyFont="1" applyFill="1"/>
    <xf numFmtId="0" fontId="6" fillId="2" borderId="0" xfId="0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wrapText="1"/>
    </xf>
    <xf numFmtId="10" fontId="6" fillId="2" borderId="0" xfId="0" applyNumberFormat="1" applyFont="1" applyFill="1"/>
    <xf numFmtId="10" fontId="5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39" fontId="6" fillId="4" borderId="0" xfId="0" applyNumberFormat="1" applyFont="1" applyFill="1"/>
    <xf numFmtId="0" fontId="8" fillId="0" borderId="0" xfId="0" applyFont="1"/>
    <xf numFmtId="0" fontId="9" fillId="2" borderId="0" xfId="0" applyFont="1" applyFill="1"/>
    <xf numFmtId="164" fontId="6" fillId="2" borderId="0" xfId="0" applyNumberFormat="1" applyFont="1" applyFill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39" fontId="9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9" fillId="2" borderId="2" xfId="0" applyFont="1" applyFill="1" applyBorder="1"/>
    <xf numFmtId="0" fontId="6" fillId="2" borderId="2" xfId="0" applyFont="1" applyFill="1" applyBorder="1"/>
    <xf numFmtId="39" fontId="6" fillId="2" borderId="2" xfId="0" applyNumberFormat="1" applyFont="1" applyFill="1" applyBorder="1"/>
    <xf numFmtId="39" fontId="6" fillId="4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4" fontId="6" fillId="2" borderId="2" xfId="0" applyNumberFormat="1" applyFont="1" applyFill="1" applyBorder="1"/>
    <xf numFmtId="39" fontId="9" fillId="2" borderId="3" xfId="0" applyNumberFormat="1" applyFont="1" applyFill="1" applyBorder="1"/>
    <xf numFmtId="39" fontId="9" fillId="4" borderId="3" xfId="0" applyNumberFormat="1" applyFont="1" applyFill="1" applyBorder="1"/>
    <xf numFmtId="10" fontId="9" fillId="2" borderId="2" xfId="0" applyNumberFormat="1" applyFont="1" applyFill="1" applyBorder="1"/>
    <xf numFmtId="39" fontId="9" fillId="2" borderId="4" xfId="0" applyNumberFormat="1" applyFont="1" applyFill="1" applyBorder="1"/>
    <xf numFmtId="39" fontId="9" fillId="4" borderId="4" xfId="0" applyNumberFormat="1" applyFont="1" applyFill="1" applyBorder="1"/>
    <xf numFmtId="0" fontId="9" fillId="2" borderId="5" xfId="0" applyFont="1" applyFill="1" applyBorder="1"/>
    <xf numFmtId="39" fontId="9" fillId="2" borderId="5" xfId="0" applyNumberFormat="1" applyFont="1" applyFill="1" applyBorder="1"/>
    <xf numFmtId="39" fontId="9" fillId="4" borderId="5" xfId="0" applyNumberFormat="1" applyFont="1" applyFill="1" applyBorder="1"/>
    <xf numFmtId="164" fontId="6" fillId="2" borderId="2" xfId="0" applyNumberFormat="1" applyFont="1" applyFill="1" applyBorder="1"/>
    <xf numFmtId="0" fontId="9" fillId="2" borderId="6" xfId="0" applyFont="1" applyFill="1" applyBorder="1"/>
    <xf numFmtId="39" fontId="9" fillId="2" borderId="6" xfId="0" applyNumberFormat="1" applyFont="1" applyFill="1" applyBorder="1"/>
    <xf numFmtId="39" fontId="9" fillId="4" borderId="6" xfId="0" applyNumberFormat="1" applyFont="1" applyFill="1" applyBorder="1"/>
    <xf numFmtId="10" fontId="9" fillId="2" borderId="7" xfId="0" applyNumberFormat="1" applyFont="1" applyFill="1" applyBorder="1"/>
    <xf numFmtId="0" fontId="9" fillId="2" borderId="3" xfId="0" applyFont="1" applyFill="1" applyBorder="1"/>
    <xf numFmtId="0" fontId="6" fillId="2" borderId="5" xfId="0" applyFont="1" applyFill="1" applyBorder="1"/>
    <xf numFmtId="39" fontId="6" fillId="2" borderId="5" xfId="0" applyNumberFormat="1" applyFont="1" applyFill="1" applyBorder="1"/>
    <xf numFmtId="39" fontId="6" fillId="4" borderId="5" xfId="0" applyNumberFormat="1" applyFont="1" applyFill="1" applyBorder="1"/>
    <xf numFmtId="39" fontId="9" fillId="2" borderId="4" xfId="0" applyNumberFormat="1" applyFont="1" applyFill="1" applyBorder="1" applyAlignment="1">
      <alignment horizontal="right"/>
    </xf>
    <xf numFmtId="39" fontId="9" fillId="4" borderId="4" xfId="0" applyNumberFormat="1" applyFont="1" applyFill="1" applyBorder="1" applyAlignment="1">
      <alignment horizontal="right"/>
    </xf>
    <xf numFmtId="39" fontId="9" fillId="2" borderId="5" xfId="0" applyNumberFormat="1" applyFont="1" applyFill="1" applyBorder="1" applyAlignment="1">
      <alignment horizontal="right"/>
    </xf>
    <xf numFmtId="39" fontId="9" fillId="4" borderId="5" xfId="0" applyNumberFormat="1" applyFont="1" applyFill="1" applyBorder="1" applyAlignment="1">
      <alignment horizontal="right"/>
    </xf>
    <xf numFmtId="39" fontId="9" fillId="2" borderId="2" xfId="0" applyNumberFormat="1" applyFont="1" applyFill="1" applyBorder="1" applyAlignment="1">
      <alignment horizontal="right"/>
    </xf>
    <xf numFmtId="39" fontId="9" fillId="4" borderId="2" xfId="0" applyNumberFormat="1" applyFont="1" applyFill="1" applyBorder="1" applyAlignment="1">
      <alignment horizontal="right"/>
    </xf>
    <xf numFmtId="0" fontId="9" fillId="2" borderId="7" xfId="0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4" fillId="2" borderId="0" xfId="1" applyFill="1"/>
    <xf numFmtId="39" fontId="9" fillId="2" borderId="8" xfId="0" applyNumberFormat="1" applyFont="1" applyFill="1" applyBorder="1"/>
    <xf numFmtId="39" fontId="9" fillId="4" borderId="8" xfId="0" applyNumberFormat="1" applyFont="1" applyFill="1" applyBorder="1"/>
    <xf numFmtId="39" fontId="6" fillId="4" borderId="9" xfId="0" applyNumberFormat="1" applyFont="1" applyFill="1" applyBorder="1"/>
    <xf numFmtId="39" fontId="9" fillId="4" borderId="10" xfId="0" applyNumberFormat="1" applyFont="1" applyFill="1" applyBorder="1"/>
    <xf numFmtId="39" fontId="9" fillId="4" borderId="9" xfId="0" applyNumberFormat="1" applyFont="1" applyFill="1" applyBorder="1" applyAlignment="1">
      <alignment horizontal="right"/>
    </xf>
    <xf numFmtId="39" fontId="9" fillId="4" borderId="11" xfId="0" applyNumberFormat="1" applyFont="1" applyFill="1" applyBorder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right"/>
    </xf>
    <xf numFmtId="165" fontId="6" fillId="2" borderId="0" xfId="0" applyNumberFormat="1" applyFont="1" applyFill="1"/>
    <xf numFmtId="0" fontId="9" fillId="2" borderId="0" xfId="0" applyFont="1" applyFill="1" applyAlignment="1">
      <alignment vertical="center"/>
    </xf>
    <xf numFmtId="0" fontId="9" fillId="0" borderId="0" xfId="0" applyFont="1"/>
    <xf numFmtId="0" fontId="9" fillId="2" borderId="12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2" xfId="0" applyFont="1" applyFill="1" applyBorder="1" applyAlignment="1">
      <alignment horizontal="right" vertical="center"/>
    </xf>
    <xf numFmtId="166" fontId="6" fillId="2" borderId="12" xfId="0" applyNumberFormat="1" applyFont="1" applyFill="1" applyBorder="1" applyAlignment="1">
      <alignment vertical="center"/>
    </xf>
    <xf numFmtId="0" fontId="9" fillId="2" borderId="12" xfId="0" applyFont="1" applyFill="1" applyBorder="1" applyAlignment="1">
      <alignment horizontal="right" vertical="center"/>
    </xf>
    <xf numFmtId="0" fontId="14" fillId="2" borderId="0" xfId="0" applyFont="1" applyFill="1" applyAlignment="1">
      <alignment vertical="center"/>
    </xf>
    <xf numFmtId="167" fontId="6" fillId="2" borderId="0" xfId="0" applyNumberFormat="1" applyFont="1" applyFill="1"/>
    <xf numFmtId="0" fontId="11" fillId="0" borderId="0" xfId="0" applyFont="1" applyAlignment="1">
      <alignment horizontal="left" vertical="top" wrapText="1"/>
    </xf>
    <xf numFmtId="0" fontId="12" fillId="0" borderId="0" xfId="0" applyFont="1"/>
    <xf numFmtId="0" fontId="9" fillId="2" borderId="0" xfId="0" applyFont="1" applyFill="1" applyAlignment="1">
      <alignment vertical="center" wrapText="1"/>
    </xf>
    <xf numFmtId="0" fontId="8" fillId="0" borderId="12" xfId="0" applyFont="1" applyBorder="1"/>
    <xf numFmtId="0" fontId="4" fillId="0" borderId="12" xfId="1" applyBorder="1"/>
    <xf numFmtId="0" fontId="8" fillId="0" borderId="12" xfId="0" applyFont="1" applyBorder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5">
    <dxf>
      <numFmt numFmtId="168" formatCode="&quot;0.00*&quot;"/>
    </dxf>
    <dxf>
      <numFmt numFmtId="168" formatCode="&quot;0.00*&quot;"/>
    </dxf>
    <dxf>
      <numFmt numFmtId="168" formatCode="&quot;0.00*&quot;"/>
    </dxf>
    <dxf>
      <numFmt numFmtId="168" formatCode="&quot;0.00*&quot;"/>
    </dxf>
    <dxf>
      <numFmt numFmtId="168" formatCode="&quot;0.00*&quot;"/>
    </dxf>
    <dxf>
      <numFmt numFmtId="168" formatCode="&quot;0.00*&quot;"/>
    </dxf>
    <dxf>
      <numFmt numFmtId="168" formatCode="&quot;0.00*&quot;"/>
    </dxf>
    <dxf>
      <numFmt numFmtId="168" formatCode="&quot;0.00*&quot;"/>
    </dxf>
    <dxf>
      <numFmt numFmtId="168" formatCode="&quot;0.00*&quot;"/>
    </dxf>
    <dxf>
      <numFmt numFmtId="168" formatCode="&quot;0.00*&quot;"/>
    </dxf>
    <dxf>
      <numFmt numFmtId="168" formatCode="&quot;0.00*&quot;"/>
    </dxf>
    <dxf>
      <numFmt numFmtId="168" formatCode="&quot;0.00*&quot;"/>
    </dxf>
    <dxf>
      <numFmt numFmtId="168" formatCode="&quot;0.00*&quot;"/>
    </dxf>
    <dxf>
      <numFmt numFmtId="168" formatCode="&quot;0.00*&quot;"/>
    </dxf>
    <dxf>
      <numFmt numFmtId="168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68</xdr:row>
      <xdr:rowOff>9525</xdr:rowOff>
    </xdr:from>
    <xdr:to>
      <xdr:col>2</xdr:col>
      <xdr:colOff>981075</xdr:colOff>
      <xdr:row>85</xdr:row>
      <xdr:rowOff>47625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A50A2E09-C8CF-4F4E-A3D8-96A6161B5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0677525"/>
          <a:ext cx="4800600" cy="246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91</xdr:row>
      <xdr:rowOff>47625</xdr:rowOff>
    </xdr:from>
    <xdr:to>
      <xdr:col>2</xdr:col>
      <xdr:colOff>1181100</xdr:colOff>
      <xdr:row>108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21A1D32-4C47-4801-91E8-A90573055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4001750"/>
          <a:ext cx="4924425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44</xdr:row>
      <xdr:rowOff>104775</xdr:rowOff>
    </xdr:from>
    <xdr:to>
      <xdr:col>2</xdr:col>
      <xdr:colOff>990600</xdr:colOff>
      <xdr:row>61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6051EB-D2D8-42FD-8F56-B8E9FE159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343400"/>
          <a:ext cx="4429125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68</xdr:row>
      <xdr:rowOff>28575</xdr:rowOff>
    </xdr:from>
    <xdr:to>
      <xdr:col>2</xdr:col>
      <xdr:colOff>1085850</xdr:colOff>
      <xdr:row>85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FBEECA-BD88-4A13-AC05-7C6C74577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7696200"/>
          <a:ext cx="48482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98</xdr:row>
      <xdr:rowOff>0</xdr:rowOff>
    </xdr:from>
    <xdr:to>
      <xdr:col>2</xdr:col>
      <xdr:colOff>1152525</xdr:colOff>
      <xdr:row>115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272FBD-F61F-46A6-8F75-C53E26A01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1096625"/>
          <a:ext cx="4800600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119</xdr:row>
      <xdr:rowOff>76200</xdr:rowOff>
    </xdr:from>
    <xdr:to>
      <xdr:col>2</xdr:col>
      <xdr:colOff>1247775</xdr:colOff>
      <xdr:row>136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D3C68F-32A4-4CBF-8B7E-949590D2E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173200"/>
          <a:ext cx="492442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37</xdr:row>
      <xdr:rowOff>95250</xdr:rowOff>
    </xdr:from>
    <xdr:to>
      <xdr:col>2</xdr:col>
      <xdr:colOff>600075</xdr:colOff>
      <xdr:row>52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C6678F-7CFC-4DE2-A48F-FD313D9B7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619500"/>
          <a:ext cx="3962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58</xdr:row>
      <xdr:rowOff>9525</xdr:rowOff>
    </xdr:from>
    <xdr:to>
      <xdr:col>2</xdr:col>
      <xdr:colOff>609600</xdr:colOff>
      <xdr:row>71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CECD56-59CB-464D-9336-D4EA47C61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8963025"/>
          <a:ext cx="411480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84</xdr:row>
      <xdr:rowOff>9525</xdr:rowOff>
    </xdr:from>
    <xdr:to>
      <xdr:col>2</xdr:col>
      <xdr:colOff>304800</xdr:colOff>
      <xdr:row>98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C46CE-9E5A-43C1-ACFB-2E2A70967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0172700"/>
          <a:ext cx="3838575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101</xdr:row>
      <xdr:rowOff>95250</xdr:rowOff>
    </xdr:from>
    <xdr:to>
      <xdr:col>2</xdr:col>
      <xdr:colOff>28575</xdr:colOff>
      <xdr:row>116</xdr:row>
      <xdr:rowOff>38101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63E6A1-5EA2-4362-A8CC-31E97EE6C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" y="14830425"/>
          <a:ext cx="3457575" cy="20859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92</xdr:row>
      <xdr:rowOff>104775</xdr:rowOff>
    </xdr:from>
    <xdr:to>
      <xdr:col>2</xdr:col>
      <xdr:colOff>314325</xdr:colOff>
      <xdr:row>106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69EA63-3DE4-420E-AF9D-12334B667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1410950"/>
          <a:ext cx="38385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733425</xdr:colOff>
      <xdr:row>110</xdr:row>
      <xdr:rowOff>57150</xdr:rowOff>
    </xdr:from>
    <xdr:to>
      <xdr:col>2</xdr:col>
      <xdr:colOff>190500</xdr:colOff>
      <xdr:row>125</xdr:row>
      <xdr:rowOff>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5D64F3-4DC3-49BA-B38E-F279E055C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6078200"/>
          <a:ext cx="3457575" cy="20859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183</xdr:row>
      <xdr:rowOff>85725</xdr:rowOff>
    </xdr:from>
    <xdr:to>
      <xdr:col>2</xdr:col>
      <xdr:colOff>209550</xdr:colOff>
      <xdr:row>197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70BCDF-3212-4234-B860-CEF0824B5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4393525"/>
          <a:ext cx="3838575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203</xdr:row>
      <xdr:rowOff>123825</xdr:rowOff>
    </xdr:from>
    <xdr:to>
      <xdr:col>1</xdr:col>
      <xdr:colOff>3971925</xdr:colOff>
      <xdr:row>218</xdr:row>
      <xdr:rowOff>66676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13E04E-D133-4ACD-ACB1-F604E2894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" y="29432250"/>
          <a:ext cx="3457575" cy="20859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284</xdr:row>
      <xdr:rowOff>47625</xdr:rowOff>
    </xdr:from>
    <xdr:to>
      <xdr:col>2</xdr:col>
      <xdr:colOff>276225</xdr:colOff>
      <xdr:row>298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734908-E320-43D2-92E1-F5A05D5E3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40928925"/>
          <a:ext cx="384810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303</xdr:row>
      <xdr:rowOff>47625</xdr:rowOff>
    </xdr:from>
    <xdr:to>
      <xdr:col>2</xdr:col>
      <xdr:colOff>200025</xdr:colOff>
      <xdr:row>317</xdr:row>
      <xdr:rowOff>133351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566FEC-29F7-48DA-9DF2-0D0A1D00D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700" y="43643550"/>
          <a:ext cx="3657600" cy="2085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6DC0-F198-4E4B-AD84-7FDA6F0EB575}">
  <dimension ref="A1:C9"/>
  <sheetViews>
    <sheetView tabSelected="1" workbookViewId="0"/>
  </sheetViews>
  <sheetFormatPr defaultColWidth="8.85546875" defaultRowHeight="12.75" x14ac:dyDescent="0.2"/>
  <cols>
    <col min="1" max="1" width="6.5703125" style="15" bestFit="1" customWidth="1"/>
    <col min="2" max="2" width="11.7109375" style="15" bestFit="1" customWidth="1"/>
    <col min="3" max="3" width="39.42578125" style="15" bestFit="1" customWidth="1"/>
    <col min="4" max="16384" width="8.85546875" style="15"/>
  </cols>
  <sheetData>
    <row r="1" spans="1:3" ht="16.149999999999999" customHeight="1" x14ac:dyDescent="0.2">
      <c r="A1" s="82" t="s">
        <v>1</v>
      </c>
      <c r="B1" s="82" t="s">
        <v>2</v>
      </c>
      <c r="C1" s="82" t="s">
        <v>3</v>
      </c>
    </row>
    <row r="2" spans="1:3" ht="15" x14ac:dyDescent="0.25">
      <c r="A2" s="81">
        <v>1</v>
      </c>
      <c r="B2" s="80" t="str">
        <f>HYPERLINK("[JioBlackRock Mutual Fund-Half-Yearly-Portfolio-30-09-2025.xlsx]JBMMF!A1","JBMMF")</f>
        <v>JBMMF</v>
      </c>
      <c r="C2" s="79" t="s">
        <v>9</v>
      </c>
    </row>
    <row r="3" spans="1:3" ht="15" x14ac:dyDescent="0.25">
      <c r="A3" s="81">
        <v>2</v>
      </c>
      <c r="B3" s="80" t="str">
        <f>HYPERLINK("[JioBlackRock Mutual Fund-Half-Yearly-Portfolio-30-09-2025.xlsx]JBOF!A1","JBOF")</f>
        <v>JBOF</v>
      </c>
      <c r="C3" s="79" t="s">
        <v>10</v>
      </c>
    </row>
    <row r="4" spans="1:3" ht="15" x14ac:dyDescent="0.25">
      <c r="A4" s="81">
        <v>3</v>
      </c>
      <c r="B4" s="80" t="str">
        <f>HYPERLINK("[JioBlackRock Mutual Fund-Half-Yearly-Portfolio-30-09-2025.xlsx]JBLF!A1","JBLF")</f>
        <v>JBLF</v>
      </c>
      <c r="C4" s="79" t="s">
        <v>11</v>
      </c>
    </row>
    <row r="5" spans="1:3" ht="15" x14ac:dyDescent="0.25">
      <c r="A5" s="81">
        <v>4</v>
      </c>
      <c r="B5" s="80" t="str">
        <f>HYPERLINK("[JioBlackRock Mutual Fund-Half-Yearly-Portfolio-30-09-2025.xlsx]JBN8-13!A1","JBN8-13")</f>
        <v>JBN8-13</v>
      </c>
      <c r="C5" s="79" t="s">
        <v>12</v>
      </c>
    </row>
    <row r="6" spans="1:3" ht="15" x14ac:dyDescent="0.25">
      <c r="A6" s="81">
        <v>5</v>
      </c>
      <c r="B6" s="80" t="str">
        <f>HYPERLINK("[JioBlackRock Mutual Fund-Half-Yearly-Portfolio-30-09-2025.xlsx]JBN50!A1","JBN50")</f>
        <v>JBN50</v>
      </c>
      <c r="C6" s="79" t="s">
        <v>13</v>
      </c>
    </row>
    <row r="7" spans="1:3" ht="15" x14ac:dyDescent="0.25">
      <c r="A7" s="81">
        <v>6</v>
      </c>
      <c r="B7" s="80" t="str">
        <f>HYPERLINK("[JioBlackRock Mutual Fund-Half-Yearly-Portfolio-30-09-2025.xlsx]JBNNX50!A1","JBNNX50")</f>
        <v>JBNNX50</v>
      </c>
      <c r="C7" s="79" t="s">
        <v>14</v>
      </c>
    </row>
    <row r="8" spans="1:3" ht="15" x14ac:dyDescent="0.25">
      <c r="A8" s="81">
        <v>7</v>
      </c>
      <c r="B8" s="80" t="str">
        <f>HYPERLINK("[JioBlackRock Mutual Fund-Half-Yearly-Portfolio-30-09-2025.xlsx]JBNM150!A1","JBNM150")</f>
        <v>JBNM150</v>
      </c>
      <c r="C8" s="79" t="s">
        <v>15</v>
      </c>
    </row>
    <row r="9" spans="1:3" ht="15" x14ac:dyDescent="0.25">
      <c r="A9" s="81">
        <v>8</v>
      </c>
      <c r="B9" s="80" t="str">
        <f>HYPERLINK("[JioBlackRock Mutual Fund-Half-Yearly-Portfolio-30-09-2025.xlsx]JBNS250!A1","JBNS250")</f>
        <v>JBNS250</v>
      </c>
      <c r="C9" s="79" t="s">
        <v>16</v>
      </c>
    </row>
  </sheetData>
  <pageMargins left="0.7" right="0.7" top="0.75" bottom="0.75" header="0.3" footer="0.3"/>
  <pageSetup paperSize="9" orientation="portrait" r:id="rId1"/>
  <headerFooter>
    <oddFooter>&amp;C&amp;1#&amp;"Calibri"&amp;10&amp;K000000RESTRICTED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8B051-B3A0-4FEA-AE81-AFC171C51263}">
  <dimension ref="A1:P88"/>
  <sheetViews>
    <sheetView view="pageBreakPreview" zoomScaleNormal="100" zoomScaleSheetLayoutView="100" workbookViewId="0"/>
  </sheetViews>
  <sheetFormatPr defaultRowHeight="11.25" x14ac:dyDescent="0.2"/>
  <cols>
    <col min="1" max="1" width="7.28515625" style="6" customWidth="1"/>
    <col min="2" max="2" width="63.28515625" style="6" bestFit="1" customWidth="1"/>
    <col min="3" max="4" width="21.7109375" style="6" bestFit="1" customWidth="1"/>
    <col min="5" max="5" width="15.42578125" style="6" bestFit="1" customWidth="1"/>
    <col min="6" max="6" width="14.85546875" style="8" bestFit="1" customWidth="1"/>
    <col min="7" max="7" width="7.28515625" style="14" bestFit="1" customWidth="1"/>
    <col min="8" max="8" width="7.42578125" style="11" bestFit="1" customWidth="1"/>
    <col min="9" max="9" width="11.42578125" style="11" bestFit="1" customWidth="1"/>
    <col min="10" max="10" width="9.140625" style="6" customWidth="1"/>
    <col min="11" max="11" width="9.140625" style="6"/>
    <col min="12" max="12" width="14.85546875" style="6" hidden="1" customWidth="1"/>
    <col min="13" max="13" width="7.28515625" style="6" hidden="1" customWidth="1"/>
    <col min="14" max="17" width="0" style="6" hidden="1" customWidth="1"/>
    <col min="18" max="16384" width="9.140625" style="6"/>
  </cols>
  <sheetData>
    <row r="1" spans="1:16" s="1" customFormat="1" ht="16.899999999999999" customHeight="1" x14ac:dyDescent="0.2">
      <c r="B1" s="76" t="s">
        <v>9</v>
      </c>
      <c r="C1" s="77"/>
      <c r="D1" s="10"/>
      <c r="F1" s="5"/>
      <c r="G1" s="14"/>
      <c r="H1" s="11"/>
      <c r="I1" s="12"/>
    </row>
    <row r="2" spans="1:16" s="1" customFormat="1" ht="15" x14ac:dyDescent="0.25">
      <c r="A2" s="56" t="str">
        <f>HYPERLINK("[JioBlackRock Mutual Fund-Half-Yearly-Portfolio-30-09-2025.xlsx]index!A1","")</f>
        <v/>
      </c>
      <c r="F2" s="5"/>
      <c r="G2" s="14"/>
      <c r="H2" s="11"/>
      <c r="I2" s="12"/>
    </row>
    <row r="3" spans="1:16" s="1" customFormat="1" ht="12" x14ac:dyDescent="0.2">
      <c r="B3" s="7" t="s">
        <v>1281</v>
      </c>
      <c r="C3" s="2"/>
      <c r="D3" s="3"/>
      <c r="E3" s="3"/>
      <c r="F3" s="4"/>
      <c r="G3" s="14"/>
      <c r="H3" s="11"/>
      <c r="I3" s="12"/>
    </row>
    <row r="4" spans="1:16" s="1" customFormat="1" ht="25.5" customHeight="1" x14ac:dyDescent="0.2">
      <c r="B4" s="18" t="s">
        <v>7</v>
      </c>
      <c r="C4" s="18" t="s">
        <v>8</v>
      </c>
      <c r="D4" s="19" t="s">
        <v>86</v>
      </c>
      <c r="E4" s="19" t="s">
        <v>0</v>
      </c>
      <c r="F4" s="20" t="s">
        <v>4</v>
      </c>
      <c r="G4" s="21" t="s">
        <v>5</v>
      </c>
      <c r="H4" s="22" t="s">
        <v>6</v>
      </c>
      <c r="I4" s="22" t="s">
        <v>17</v>
      </c>
      <c r="J4" s="13"/>
      <c r="L4" s="20" t="s">
        <v>4</v>
      </c>
      <c r="M4" s="21" t="s">
        <v>5</v>
      </c>
    </row>
    <row r="5" spans="1:16" x14ac:dyDescent="0.2">
      <c r="B5" s="23" t="s">
        <v>18</v>
      </c>
      <c r="C5" s="24"/>
      <c r="D5" s="24"/>
      <c r="E5" s="24"/>
      <c r="F5" s="25"/>
      <c r="G5" s="26"/>
      <c r="H5" s="27"/>
      <c r="I5" s="27"/>
      <c r="L5" s="25"/>
      <c r="M5" s="26"/>
    </row>
    <row r="6" spans="1:16" x14ac:dyDescent="0.2">
      <c r="B6" s="23" t="s">
        <v>19</v>
      </c>
      <c r="C6" s="24"/>
      <c r="D6" s="24"/>
      <c r="E6" s="24"/>
      <c r="F6" s="25"/>
      <c r="G6" s="26"/>
      <c r="H6" s="27"/>
      <c r="I6" s="27"/>
      <c r="L6" s="25"/>
      <c r="M6" s="26"/>
    </row>
    <row r="7" spans="1:16" x14ac:dyDescent="0.2">
      <c r="B7" s="24" t="s">
        <v>20</v>
      </c>
      <c r="C7" s="24" t="s">
        <v>21</v>
      </c>
      <c r="D7" s="24" t="s">
        <v>22</v>
      </c>
      <c r="E7" s="28">
        <v>5000</v>
      </c>
      <c r="F7" s="25">
        <f>24285.25-0.03</f>
        <v>24285.22</v>
      </c>
      <c r="G7" s="26">
        <f>ROUND(F7/$F$45*100,2)+0.02</f>
        <v>10.19</v>
      </c>
      <c r="H7" s="27">
        <v>6.1386000000000003E-2</v>
      </c>
      <c r="I7" s="29"/>
      <c r="L7" s="25">
        <v>24285.25</v>
      </c>
      <c r="M7" s="26">
        <v>10.1692271827986</v>
      </c>
      <c r="O7" s="8">
        <f>ROUND(F7,2)</f>
        <v>24285.22</v>
      </c>
      <c r="P7" s="8">
        <f>ROUND(G7,2)</f>
        <v>10.19</v>
      </c>
    </row>
    <row r="8" spans="1:16" x14ac:dyDescent="0.2">
      <c r="B8" s="24" t="s">
        <v>23</v>
      </c>
      <c r="C8" s="24" t="s">
        <v>24</v>
      </c>
      <c r="D8" s="24" t="s">
        <v>25</v>
      </c>
      <c r="E8" s="28">
        <v>4500</v>
      </c>
      <c r="F8" s="25">
        <v>21937.25</v>
      </c>
      <c r="G8" s="26">
        <f t="shared" ref="G8:G26" si="0">ROUND(F8/$F$45*100,2)</f>
        <v>9.19</v>
      </c>
      <c r="H8" s="27">
        <v>6.08E-2</v>
      </c>
      <c r="I8" s="29"/>
      <c r="L8" s="25">
        <v>21937.252499999999</v>
      </c>
      <c r="M8" s="26">
        <v>9.1860246214849202</v>
      </c>
      <c r="O8" s="8">
        <f t="shared" ref="O8:O26" si="1">ROUND(F8,2)</f>
        <v>21937.25</v>
      </c>
      <c r="P8" s="8">
        <f t="shared" ref="P8:P26" si="2">ROUND(G8,2)</f>
        <v>9.19</v>
      </c>
    </row>
    <row r="9" spans="1:16" x14ac:dyDescent="0.2">
      <c r="B9" s="24" t="s">
        <v>26</v>
      </c>
      <c r="C9" s="24" t="s">
        <v>27</v>
      </c>
      <c r="D9" s="24" t="s">
        <v>28</v>
      </c>
      <c r="E9" s="28">
        <v>4500</v>
      </c>
      <c r="F9" s="25">
        <v>21908.79</v>
      </c>
      <c r="G9" s="26">
        <f t="shared" si="0"/>
        <v>9.17</v>
      </c>
      <c r="H9" s="27">
        <v>6.08E-2</v>
      </c>
      <c r="I9" s="29"/>
      <c r="L9" s="25">
        <v>21908.79</v>
      </c>
      <c r="M9" s="26">
        <v>9.1741062089221295</v>
      </c>
      <c r="O9" s="8">
        <f t="shared" si="1"/>
        <v>21908.79</v>
      </c>
      <c r="P9" s="8">
        <f t="shared" si="2"/>
        <v>9.17</v>
      </c>
    </row>
    <row r="10" spans="1:16" x14ac:dyDescent="0.2">
      <c r="B10" s="24" t="s">
        <v>29</v>
      </c>
      <c r="C10" s="24" t="s">
        <v>30</v>
      </c>
      <c r="D10" s="24" t="s">
        <v>22</v>
      </c>
      <c r="E10" s="28">
        <v>3000</v>
      </c>
      <c r="F10" s="25">
        <v>14220.75</v>
      </c>
      <c r="G10" s="26">
        <f t="shared" si="0"/>
        <v>5.95</v>
      </c>
      <c r="H10" s="27">
        <v>6.3899999999999998E-2</v>
      </c>
      <c r="I10" s="29"/>
      <c r="L10" s="25">
        <v>14220.75</v>
      </c>
      <c r="M10" s="26">
        <v>5.9548095020550802</v>
      </c>
      <c r="O10" s="8">
        <f t="shared" si="1"/>
        <v>14220.75</v>
      </c>
      <c r="P10" s="8">
        <f t="shared" si="2"/>
        <v>5.95</v>
      </c>
    </row>
    <row r="11" spans="1:16" x14ac:dyDescent="0.2">
      <c r="B11" s="24" t="s">
        <v>31</v>
      </c>
      <c r="C11" s="24" t="s">
        <v>32</v>
      </c>
      <c r="D11" s="24" t="s">
        <v>22</v>
      </c>
      <c r="E11" s="28">
        <v>2000</v>
      </c>
      <c r="F11" s="25">
        <v>9610.39</v>
      </c>
      <c r="G11" s="26">
        <f t="shared" si="0"/>
        <v>4.0199999999999996</v>
      </c>
      <c r="H11" s="27">
        <v>6.2700000000000006E-2</v>
      </c>
      <c r="I11" s="29"/>
      <c r="L11" s="25">
        <v>9610.39</v>
      </c>
      <c r="M11" s="26">
        <v>4.0242632554861801</v>
      </c>
      <c r="O11" s="8">
        <f t="shared" si="1"/>
        <v>9610.39</v>
      </c>
      <c r="P11" s="8">
        <f t="shared" si="2"/>
        <v>4.0199999999999996</v>
      </c>
    </row>
    <row r="12" spans="1:16" x14ac:dyDescent="0.2">
      <c r="B12" s="24" t="s">
        <v>33</v>
      </c>
      <c r="C12" s="24" t="s">
        <v>34</v>
      </c>
      <c r="D12" s="24" t="s">
        <v>22</v>
      </c>
      <c r="E12" s="28">
        <v>2000</v>
      </c>
      <c r="F12" s="25">
        <v>9607.15</v>
      </c>
      <c r="G12" s="26">
        <f t="shared" si="0"/>
        <v>4.0199999999999996</v>
      </c>
      <c r="H12" s="27">
        <v>6.2449999999999999E-2</v>
      </c>
      <c r="I12" s="29"/>
      <c r="L12" s="25">
        <v>9607.15</v>
      </c>
      <c r="M12" s="26">
        <v>4.0229065350047302</v>
      </c>
      <c r="O12" s="8">
        <f t="shared" si="1"/>
        <v>9607.15</v>
      </c>
      <c r="P12" s="8">
        <f t="shared" si="2"/>
        <v>4.0199999999999996</v>
      </c>
    </row>
    <row r="13" spans="1:16" x14ac:dyDescent="0.2">
      <c r="B13" s="24" t="s">
        <v>35</v>
      </c>
      <c r="C13" s="24" t="s">
        <v>36</v>
      </c>
      <c r="D13" s="24" t="s">
        <v>22</v>
      </c>
      <c r="E13" s="28">
        <v>2000</v>
      </c>
      <c r="F13" s="25">
        <v>9487.6200000000008</v>
      </c>
      <c r="G13" s="26">
        <f t="shared" si="0"/>
        <v>3.97</v>
      </c>
      <c r="H13" s="27">
        <v>6.4000000000000001E-2</v>
      </c>
      <c r="I13" s="29"/>
      <c r="L13" s="25">
        <v>9487.6200000000008</v>
      </c>
      <c r="M13" s="26">
        <v>3.9728544365021401</v>
      </c>
      <c r="O13" s="8">
        <f t="shared" si="1"/>
        <v>9487.6200000000008</v>
      </c>
      <c r="P13" s="8">
        <f t="shared" si="2"/>
        <v>3.97</v>
      </c>
    </row>
    <row r="14" spans="1:16" x14ac:dyDescent="0.2">
      <c r="B14" s="24" t="s">
        <v>37</v>
      </c>
      <c r="C14" s="24" t="s">
        <v>38</v>
      </c>
      <c r="D14" s="24" t="s">
        <v>22</v>
      </c>
      <c r="E14" s="28">
        <v>1500</v>
      </c>
      <c r="F14" s="25">
        <v>7303.09</v>
      </c>
      <c r="G14" s="26">
        <f t="shared" si="0"/>
        <v>3.06</v>
      </c>
      <c r="H14" s="27">
        <v>6.0749999999999998E-2</v>
      </c>
      <c r="I14" s="29"/>
      <c r="L14" s="25">
        <v>7303.0874999999996</v>
      </c>
      <c r="M14" s="26">
        <v>3.0581013546641098</v>
      </c>
      <c r="O14" s="8">
        <f t="shared" si="1"/>
        <v>7303.09</v>
      </c>
      <c r="P14" s="8">
        <f t="shared" si="2"/>
        <v>3.06</v>
      </c>
    </row>
    <row r="15" spans="1:16" x14ac:dyDescent="0.2">
      <c r="B15" s="24" t="s">
        <v>39</v>
      </c>
      <c r="C15" s="24" t="s">
        <v>40</v>
      </c>
      <c r="D15" s="24" t="s">
        <v>22</v>
      </c>
      <c r="E15" s="28">
        <v>1500</v>
      </c>
      <c r="F15" s="25">
        <v>7295.99</v>
      </c>
      <c r="G15" s="26">
        <f t="shared" si="0"/>
        <v>3.06</v>
      </c>
      <c r="H15" s="27">
        <v>6.0749999999999998E-2</v>
      </c>
      <c r="I15" s="29"/>
      <c r="L15" s="25">
        <v>7295.9925000000003</v>
      </c>
      <c r="M15" s="26">
        <v>3.05513038805426</v>
      </c>
      <c r="O15" s="8">
        <f t="shared" si="1"/>
        <v>7295.99</v>
      </c>
      <c r="P15" s="8">
        <f t="shared" si="2"/>
        <v>3.06</v>
      </c>
    </row>
    <row r="16" spans="1:16" x14ac:dyDescent="0.2">
      <c r="B16" s="24" t="s">
        <v>41</v>
      </c>
      <c r="C16" s="24" t="s">
        <v>42</v>
      </c>
      <c r="D16" s="24" t="s">
        <v>22</v>
      </c>
      <c r="E16" s="28">
        <v>1000</v>
      </c>
      <c r="F16" s="25">
        <v>4873.47</v>
      </c>
      <c r="G16" s="26">
        <f t="shared" si="0"/>
        <v>2.04</v>
      </c>
      <c r="H16" s="27">
        <v>6.0748999999999997E-2</v>
      </c>
      <c r="I16" s="29"/>
      <c r="L16" s="25">
        <v>4873.4650000000001</v>
      </c>
      <c r="M16" s="26">
        <v>2.0407190682582099</v>
      </c>
      <c r="O16" s="8">
        <f t="shared" si="1"/>
        <v>4873.47</v>
      </c>
      <c r="P16" s="8">
        <f t="shared" si="2"/>
        <v>2.04</v>
      </c>
    </row>
    <row r="17" spans="2:16" x14ac:dyDescent="0.2">
      <c r="B17" s="24" t="s">
        <v>43</v>
      </c>
      <c r="C17" s="24" t="s">
        <v>44</v>
      </c>
      <c r="D17" s="24" t="s">
        <v>22</v>
      </c>
      <c r="E17" s="28">
        <v>1000</v>
      </c>
      <c r="F17" s="25">
        <v>4873.41</v>
      </c>
      <c r="G17" s="26">
        <f t="shared" si="0"/>
        <v>2.04</v>
      </c>
      <c r="H17" s="27">
        <v>6.0780000000000001E-2</v>
      </c>
      <c r="I17" s="29"/>
      <c r="L17" s="25">
        <v>4873.4049999999997</v>
      </c>
      <c r="M17" s="26">
        <v>2.0406939438048499</v>
      </c>
      <c r="O17" s="8">
        <f t="shared" si="1"/>
        <v>4873.41</v>
      </c>
      <c r="P17" s="8">
        <f t="shared" si="2"/>
        <v>2.04</v>
      </c>
    </row>
    <row r="18" spans="2:16" x14ac:dyDescent="0.2">
      <c r="B18" s="24" t="s">
        <v>45</v>
      </c>
      <c r="C18" s="24" t="s">
        <v>46</v>
      </c>
      <c r="D18" s="24" t="s">
        <v>22</v>
      </c>
      <c r="E18" s="28">
        <v>1000</v>
      </c>
      <c r="F18" s="25">
        <v>4870.99</v>
      </c>
      <c r="G18" s="26">
        <f t="shared" si="0"/>
        <v>2.04</v>
      </c>
      <c r="H18" s="27">
        <v>6.08E-2</v>
      </c>
      <c r="I18" s="29"/>
      <c r="L18" s="25">
        <v>4870.99</v>
      </c>
      <c r="M18" s="26">
        <v>2.0396826845570901</v>
      </c>
      <c r="O18" s="8">
        <f t="shared" si="1"/>
        <v>4870.99</v>
      </c>
      <c r="P18" s="8">
        <f t="shared" si="2"/>
        <v>2.04</v>
      </c>
    </row>
    <row r="19" spans="2:16" x14ac:dyDescent="0.2">
      <c r="B19" s="24" t="s">
        <v>47</v>
      </c>
      <c r="C19" s="24" t="s">
        <v>48</v>
      </c>
      <c r="D19" s="24" t="s">
        <v>22</v>
      </c>
      <c r="E19" s="28">
        <v>1000</v>
      </c>
      <c r="F19" s="25">
        <v>4864</v>
      </c>
      <c r="G19" s="26">
        <f t="shared" si="0"/>
        <v>2.04</v>
      </c>
      <c r="H19" s="27">
        <v>6.0749999999999998E-2</v>
      </c>
      <c r="I19" s="29"/>
      <c r="L19" s="25">
        <v>4863.9949999999999</v>
      </c>
      <c r="M19" s="26">
        <v>2.0367535920361699</v>
      </c>
      <c r="O19" s="8">
        <f t="shared" si="1"/>
        <v>4864</v>
      </c>
      <c r="P19" s="8">
        <f t="shared" si="2"/>
        <v>2.04</v>
      </c>
    </row>
    <row r="20" spans="2:16" x14ac:dyDescent="0.2">
      <c r="B20" s="24" t="s">
        <v>49</v>
      </c>
      <c r="C20" s="24" t="s">
        <v>50</v>
      </c>
      <c r="D20" s="24" t="s">
        <v>22</v>
      </c>
      <c r="E20" s="28">
        <v>1000</v>
      </c>
      <c r="F20" s="25">
        <v>4858.04</v>
      </c>
      <c r="G20" s="26">
        <f t="shared" si="0"/>
        <v>2.0299999999999998</v>
      </c>
      <c r="H20" s="27">
        <v>6.0949999999999997E-2</v>
      </c>
      <c r="I20" s="29"/>
      <c r="L20" s="25">
        <v>4858.0349999999999</v>
      </c>
      <c r="M20" s="26">
        <v>2.0342578963357201</v>
      </c>
      <c r="O20" s="8">
        <f t="shared" si="1"/>
        <v>4858.04</v>
      </c>
      <c r="P20" s="8">
        <f t="shared" si="2"/>
        <v>2.0299999999999998</v>
      </c>
    </row>
    <row r="21" spans="2:16" x14ac:dyDescent="0.2">
      <c r="B21" s="24" t="s">
        <v>51</v>
      </c>
      <c r="C21" s="24" t="s">
        <v>52</v>
      </c>
      <c r="D21" s="24" t="s">
        <v>22</v>
      </c>
      <c r="E21" s="28">
        <v>1000</v>
      </c>
      <c r="F21" s="25">
        <v>4819.74</v>
      </c>
      <c r="G21" s="26">
        <f t="shared" si="0"/>
        <v>2.02</v>
      </c>
      <c r="H21" s="27">
        <v>6.3200000000000006E-2</v>
      </c>
      <c r="I21" s="29"/>
      <c r="L21" s="25">
        <v>4819.74</v>
      </c>
      <c r="M21" s="26">
        <v>2.0182222139785102</v>
      </c>
      <c r="O21" s="8">
        <f t="shared" si="1"/>
        <v>4819.74</v>
      </c>
      <c r="P21" s="8">
        <f t="shared" si="2"/>
        <v>2.02</v>
      </c>
    </row>
    <row r="22" spans="2:16" x14ac:dyDescent="0.2">
      <c r="B22" s="24" t="s">
        <v>53</v>
      </c>
      <c r="C22" s="24" t="s">
        <v>54</v>
      </c>
      <c r="D22" s="24" t="s">
        <v>25</v>
      </c>
      <c r="E22" s="28">
        <v>1000</v>
      </c>
      <c r="F22" s="25">
        <v>4779.2299999999996</v>
      </c>
      <c r="G22" s="26">
        <f t="shared" si="0"/>
        <v>2</v>
      </c>
      <c r="H22" s="27">
        <v>6.3150999999999999E-2</v>
      </c>
      <c r="I22" s="29"/>
      <c r="L22" s="25">
        <v>4779.2250000000004</v>
      </c>
      <c r="M22" s="26">
        <v>2.0012569268469802</v>
      </c>
      <c r="O22" s="8">
        <f t="shared" si="1"/>
        <v>4779.2299999999996</v>
      </c>
      <c r="P22" s="8">
        <f t="shared" si="2"/>
        <v>2</v>
      </c>
    </row>
    <row r="23" spans="2:16" x14ac:dyDescent="0.2">
      <c r="B23" s="24" t="s">
        <v>55</v>
      </c>
      <c r="C23" s="24" t="s">
        <v>56</v>
      </c>
      <c r="D23" s="24" t="s">
        <v>22</v>
      </c>
      <c r="E23" s="28">
        <v>1000</v>
      </c>
      <c r="F23" s="25">
        <v>4739.47</v>
      </c>
      <c r="G23" s="26">
        <f t="shared" si="0"/>
        <v>1.98</v>
      </c>
      <c r="H23" s="27">
        <v>6.3900999999999999E-2</v>
      </c>
      <c r="I23" s="29"/>
      <c r="L23" s="25">
        <v>4739.4650000000001</v>
      </c>
      <c r="M23" s="26">
        <v>1.9846077890869001</v>
      </c>
      <c r="O23" s="8">
        <f t="shared" si="1"/>
        <v>4739.47</v>
      </c>
      <c r="P23" s="8">
        <f t="shared" si="2"/>
        <v>1.98</v>
      </c>
    </row>
    <row r="24" spans="2:16" x14ac:dyDescent="0.2">
      <c r="B24" s="24" t="s">
        <v>57</v>
      </c>
      <c r="C24" s="24" t="s">
        <v>58</v>
      </c>
      <c r="D24" s="24" t="s">
        <v>22</v>
      </c>
      <c r="E24" s="28">
        <v>500</v>
      </c>
      <c r="F24" s="25">
        <v>2439.31</v>
      </c>
      <c r="G24" s="26">
        <f t="shared" si="0"/>
        <v>1.02</v>
      </c>
      <c r="H24" s="27">
        <v>6.0949999999999997E-2</v>
      </c>
      <c r="I24" s="29"/>
      <c r="L24" s="25">
        <v>2439.3074999999999</v>
      </c>
      <c r="M24" s="26">
        <v>1.02143779191915</v>
      </c>
      <c r="O24" s="8">
        <f t="shared" si="1"/>
        <v>2439.31</v>
      </c>
      <c r="P24" s="8">
        <f t="shared" si="2"/>
        <v>1.02</v>
      </c>
    </row>
    <row r="25" spans="2:16" x14ac:dyDescent="0.2">
      <c r="B25" s="24" t="s">
        <v>59</v>
      </c>
      <c r="C25" s="24" t="s">
        <v>60</v>
      </c>
      <c r="D25" s="24" t="s">
        <v>22</v>
      </c>
      <c r="E25" s="28">
        <v>500</v>
      </c>
      <c r="F25" s="25">
        <v>2437.52</v>
      </c>
      <c r="G25" s="26">
        <f t="shared" si="0"/>
        <v>1.02</v>
      </c>
      <c r="H25" s="27">
        <v>6.0749999999999998E-2</v>
      </c>
      <c r="I25" s="29"/>
      <c r="L25" s="25">
        <v>2437.5225</v>
      </c>
      <c r="M25" s="26">
        <v>1.02069033943168</v>
      </c>
      <c r="O25" s="8">
        <f t="shared" si="1"/>
        <v>2437.52</v>
      </c>
      <c r="P25" s="8">
        <f t="shared" si="2"/>
        <v>1.02</v>
      </c>
    </row>
    <row r="26" spans="2:16" x14ac:dyDescent="0.2">
      <c r="B26" s="24" t="s">
        <v>61</v>
      </c>
      <c r="C26" s="24" t="s">
        <v>62</v>
      </c>
      <c r="D26" s="24" t="s">
        <v>22</v>
      </c>
      <c r="E26" s="28">
        <v>500</v>
      </c>
      <c r="F26" s="25">
        <v>2410.4</v>
      </c>
      <c r="G26" s="26">
        <f t="shared" si="0"/>
        <v>1.01</v>
      </c>
      <c r="H26" s="27">
        <v>6.2524999999999997E-2</v>
      </c>
      <c r="I26" s="29"/>
      <c r="L26" s="25">
        <v>2410.4</v>
      </c>
      <c r="M26" s="26">
        <v>1.0093330396606099</v>
      </c>
      <c r="O26" s="8">
        <f t="shared" si="1"/>
        <v>2410.4</v>
      </c>
      <c r="P26" s="8">
        <f t="shared" si="2"/>
        <v>1.01</v>
      </c>
    </row>
    <row r="27" spans="2:16" x14ac:dyDescent="0.2">
      <c r="B27" s="23" t="s">
        <v>63</v>
      </c>
      <c r="C27" s="23"/>
      <c r="D27" s="23"/>
      <c r="E27" s="23"/>
      <c r="F27" s="30">
        <f>SUM(F6:F26)</f>
        <v>171621.83</v>
      </c>
      <c r="G27" s="31">
        <f>SUM(G6:G26)</f>
        <v>71.86999999999999</v>
      </c>
      <c r="H27" s="32"/>
      <c r="I27" s="32"/>
      <c r="L27" s="30">
        <v>171621.83249999996</v>
      </c>
      <c r="M27" s="31">
        <v>71.865078770888005</v>
      </c>
      <c r="O27" s="8">
        <f>SUM(O7:O26)</f>
        <v>171621.83</v>
      </c>
      <c r="P27" s="8">
        <f>SUM(P7:P26)</f>
        <v>71.86999999999999</v>
      </c>
    </row>
    <row r="28" spans="2:16" x14ac:dyDescent="0.2">
      <c r="B28" s="23" t="s">
        <v>64</v>
      </c>
      <c r="C28" s="24"/>
      <c r="D28" s="24"/>
      <c r="E28" s="24"/>
      <c r="F28" s="25"/>
      <c r="G28" s="26"/>
      <c r="H28" s="27"/>
      <c r="I28" s="27"/>
      <c r="L28" s="25"/>
      <c r="M28" s="26"/>
    </row>
    <row r="29" spans="2:16" x14ac:dyDescent="0.2">
      <c r="B29" s="24" t="s">
        <v>65</v>
      </c>
      <c r="C29" s="24" t="s">
        <v>66</v>
      </c>
      <c r="D29" s="24" t="s">
        <v>22</v>
      </c>
      <c r="E29" s="28">
        <v>2500</v>
      </c>
      <c r="F29" s="25">
        <f>12188.6-0.01</f>
        <v>12188.59</v>
      </c>
      <c r="G29" s="26">
        <f>ROUND(F29/$F$45*100,2)-0.01</f>
        <v>5.09</v>
      </c>
      <c r="H29" s="27">
        <v>6.0949999999999997E-2</v>
      </c>
      <c r="I29" s="29"/>
      <c r="L29" s="25">
        <v>12188.6</v>
      </c>
      <c r="M29" s="26">
        <v>5.1038652037866203</v>
      </c>
      <c r="O29" s="8">
        <f t="shared" ref="O29:O35" si="3">ROUND(F29,2)</f>
        <v>12188.59</v>
      </c>
      <c r="P29" s="8">
        <f t="shared" ref="P29:P35" si="4">ROUND(G29,2)</f>
        <v>5.09</v>
      </c>
    </row>
    <row r="30" spans="2:16" x14ac:dyDescent="0.2">
      <c r="B30" s="24" t="s">
        <v>67</v>
      </c>
      <c r="C30" s="24" t="s">
        <v>68</v>
      </c>
      <c r="D30" s="24" t="s">
        <v>22</v>
      </c>
      <c r="E30" s="28">
        <v>2500</v>
      </c>
      <c r="F30" s="25">
        <v>12188.43</v>
      </c>
      <c r="G30" s="26">
        <f t="shared" ref="G30:G35" si="5">ROUND(F30/$F$45*100,2)</f>
        <v>5.0999999999999996</v>
      </c>
      <c r="H30" s="27">
        <v>6.1385000000000002E-2</v>
      </c>
      <c r="I30" s="29"/>
      <c r="L30" s="25">
        <v>12188.424999999999</v>
      </c>
      <c r="M30" s="26">
        <v>5.1037919241309897</v>
      </c>
      <c r="O30" s="8">
        <f t="shared" si="3"/>
        <v>12188.43</v>
      </c>
      <c r="P30" s="8">
        <f t="shared" si="4"/>
        <v>5.0999999999999996</v>
      </c>
    </row>
    <row r="31" spans="2:16" x14ac:dyDescent="0.2">
      <c r="B31" s="24" t="s">
        <v>69</v>
      </c>
      <c r="C31" s="24" t="s">
        <v>70</v>
      </c>
      <c r="D31" s="24" t="s">
        <v>22</v>
      </c>
      <c r="E31" s="28">
        <v>2000</v>
      </c>
      <c r="F31" s="25">
        <v>9851.81</v>
      </c>
      <c r="G31" s="26">
        <f t="shared" si="5"/>
        <v>4.13</v>
      </c>
      <c r="H31" s="27">
        <v>6.615E-2</v>
      </c>
      <c r="I31" s="29"/>
      <c r="L31" s="25">
        <v>9851.81</v>
      </c>
      <c r="M31" s="26">
        <v>4.1253556809901903</v>
      </c>
      <c r="O31" s="8">
        <f t="shared" si="3"/>
        <v>9851.81</v>
      </c>
      <c r="P31" s="8">
        <f t="shared" si="4"/>
        <v>4.13</v>
      </c>
    </row>
    <row r="32" spans="2:16" x14ac:dyDescent="0.2">
      <c r="B32" s="24" t="s">
        <v>71</v>
      </c>
      <c r="C32" s="24" t="s">
        <v>72</v>
      </c>
      <c r="D32" s="24" t="s">
        <v>22</v>
      </c>
      <c r="E32" s="28">
        <v>2000</v>
      </c>
      <c r="F32" s="25">
        <v>9574.33</v>
      </c>
      <c r="G32" s="26">
        <f t="shared" si="5"/>
        <v>4.01</v>
      </c>
      <c r="H32" s="27">
        <v>7.0250000000000007E-2</v>
      </c>
      <c r="I32" s="29"/>
      <c r="L32" s="25">
        <v>9574.33</v>
      </c>
      <c r="M32" s="26">
        <v>4.0091634590166496</v>
      </c>
      <c r="O32" s="8">
        <f t="shared" si="3"/>
        <v>9574.33</v>
      </c>
      <c r="P32" s="8">
        <f t="shared" si="4"/>
        <v>4.01</v>
      </c>
    </row>
    <row r="33" spans="2:16" x14ac:dyDescent="0.2">
      <c r="B33" s="24" t="s">
        <v>73</v>
      </c>
      <c r="C33" s="24" t="s">
        <v>74</v>
      </c>
      <c r="D33" s="24" t="s">
        <v>22</v>
      </c>
      <c r="E33" s="28">
        <v>2000</v>
      </c>
      <c r="F33" s="25">
        <v>9565.19</v>
      </c>
      <c r="G33" s="26">
        <f t="shared" si="5"/>
        <v>4.01</v>
      </c>
      <c r="H33" s="27">
        <v>6.7174999999999999E-2</v>
      </c>
      <c r="I33" s="29"/>
      <c r="L33" s="25">
        <v>9565.19</v>
      </c>
      <c r="M33" s="26">
        <v>4.0053361672880996</v>
      </c>
      <c r="O33" s="8">
        <f t="shared" si="3"/>
        <v>9565.19</v>
      </c>
      <c r="P33" s="8">
        <f t="shared" si="4"/>
        <v>4.01</v>
      </c>
    </row>
    <row r="34" spans="2:16" x14ac:dyDescent="0.2">
      <c r="B34" s="24" t="s">
        <v>75</v>
      </c>
      <c r="C34" s="24" t="s">
        <v>76</v>
      </c>
      <c r="D34" s="24" t="s">
        <v>28</v>
      </c>
      <c r="E34" s="28">
        <v>1500</v>
      </c>
      <c r="F34" s="25">
        <v>7306.55</v>
      </c>
      <c r="G34" s="26">
        <f t="shared" si="5"/>
        <v>3.06</v>
      </c>
      <c r="H34" s="27">
        <v>6.0401000000000003E-2</v>
      </c>
      <c r="I34" s="29"/>
      <c r="L34" s="25">
        <v>7306.5450000000001</v>
      </c>
      <c r="M34" s="26">
        <v>3.0595491512890001</v>
      </c>
      <c r="O34" s="8">
        <f t="shared" si="3"/>
        <v>7306.55</v>
      </c>
      <c r="P34" s="8">
        <f t="shared" si="4"/>
        <v>3.06</v>
      </c>
    </row>
    <row r="35" spans="2:16" x14ac:dyDescent="0.2">
      <c r="B35" s="24" t="s">
        <v>77</v>
      </c>
      <c r="C35" s="24" t="s">
        <v>78</v>
      </c>
      <c r="D35" s="24" t="s">
        <v>22</v>
      </c>
      <c r="E35" s="28">
        <v>500</v>
      </c>
      <c r="F35" s="25">
        <v>2430.64</v>
      </c>
      <c r="G35" s="26">
        <f t="shared" si="5"/>
        <v>1.02</v>
      </c>
      <c r="H35" s="27">
        <v>6.1998999999999999E-2</v>
      </c>
      <c r="I35" s="29"/>
      <c r="L35" s="25">
        <v>2430.6374999999998</v>
      </c>
      <c r="M35" s="26">
        <v>1.0178073084085899</v>
      </c>
      <c r="O35" s="8">
        <f t="shared" si="3"/>
        <v>2430.64</v>
      </c>
      <c r="P35" s="8">
        <f t="shared" si="4"/>
        <v>1.02</v>
      </c>
    </row>
    <row r="36" spans="2:16" x14ac:dyDescent="0.2">
      <c r="B36" s="23" t="s">
        <v>63</v>
      </c>
      <c r="C36" s="23"/>
      <c r="D36" s="23"/>
      <c r="E36" s="23"/>
      <c r="F36" s="30">
        <f>SUM(F28:F35)</f>
        <v>63105.540000000008</v>
      </c>
      <c r="G36" s="31">
        <f>SUM(G28:G35)</f>
        <v>26.419999999999995</v>
      </c>
      <c r="H36" s="32"/>
      <c r="I36" s="32"/>
      <c r="L36" s="30">
        <v>63105.537499999999</v>
      </c>
      <c r="M36" s="31">
        <v>26.424868894910141</v>
      </c>
    </row>
    <row r="37" spans="2:16" x14ac:dyDescent="0.2">
      <c r="B37" s="23" t="s">
        <v>79</v>
      </c>
      <c r="C37" s="24"/>
      <c r="D37" s="24"/>
      <c r="E37" s="24"/>
      <c r="F37" s="25"/>
      <c r="G37" s="26"/>
      <c r="H37" s="27"/>
      <c r="I37" s="27"/>
      <c r="L37" s="25"/>
      <c r="M37" s="26"/>
    </row>
    <row r="38" spans="2:16" x14ac:dyDescent="0.2">
      <c r="B38" s="24" t="s">
        <v>80</v>
      </c>
      <c r="C38" s="24" t="s">
        <v>81</v>
      </c>
      <c r="D38" s="24" t="s">
        <v>200</v>
      </c>
      <c r="E38" s="28">
        <v>2500000</v>
      </c>
      <c r="F38" s="25">
        <v>2394.9699999999998</v>
      </c>
      <c r="G38" s="26">
        <f t="shared" ref="G38" si="6">ROUND(F38/$F$45*100,2)</f>
        <v>1</v>
      </c>
      <c r="H38" s="27">
        <v>5.5578000000000002E-2</v>
      </c>
      <c r="I38" s="29"/>
      <c r="L38" s="25">
        <v>2394.9724999999999</v>
      </c>
      <c r="M38" s="26">
        <v>1.0028729145903399</v>
      </c>
      <c r="O38" s="8">
        <f t="shared" ref="O38" si="7">ROUND(F38,2)</f>
        <v>2394.9699999999998</v>
      </c>
      <c r="P38" s="8">
        <f t="shared" ref="P38" si="8">ROUND(G38,2)</f>
        <v>1</v>
      </c>
    </row>
    <row r="39" spans="2:16" x14ac:dyDescent="0.2">
      <c r="B39" s="23" t="s">
        <v>63</v>
      </c>
      <c r="C39" s="23"/>
      <c r="D39" s="23"/>
      <c r="E39" s="23"/>
      <c r="F39" s="33">
        <f>SUM(F37:F38)</f>
        <v>2394.9699999999998</v>
      </c>
      <c r="G39" s="34">
        <f>SUM(G37:G38)</f>
        <v>1</v>
      </c>
      <c r="H39" s="32"/>
      <c r="I39" s="32"/>
      <c r="L39" s="33">
        <v>2394.9724999999999</v>
      </c>
      <c r="M39" s="34">
        <v>1.0028729145903399</v>
      </c>
    </row>
    <row r="40" spans="2:16" x14ac:dyDescent="0.2">
      <c r="B40" s="35" t="s">
        <v>82</v>
      </c>
      <c r="C40" s="35"/>
      <c r="D40" s="35"/>
      <c r="E40" s="35"/>
      <c r="F40" s="36">
        <f>+F27+F36+F39</f>
        <v>237122.34</v>
      </c>
      <c r="G40" s="37">
        <f>+G27+G36+G39</f>
        <v>99.289999999999992</v>
      </c>
      <c r="H40" s="32"/>
      <c r="I40" s="32"/>
      <c r="L40" s="36">
        <v>237122.34249999997</v>
      </c>
      <c r="M40" s="37">
        <v>99.292820580388479</v>
      </c>
    </row>
    <row r="41" spans="2:16" x14ac:dyDescent="0.2">
      <c r="B41" s="23"/>
      <c r="C41" s="24"/>
      <c r="D41" s="24"/>
      <c r="E41" s="24"/>
      <c r="F41" s="25"/>
      <c r="G41" s="26"/>
      <c r="H41" s="27"/>
      <c r="I41" s="27"/>
      <c r="L41" s="25"/>
      <c r="M41" s="26"/>
    </row>
    <row r="42" spans="2:16" x14ac:dyDescent="0.2">
      <c r="B42" s="23" t="s">
        <v>83</v>
      </c>
      <c r="C42" s="23"/>
      <c r="D42" s="23"/>
      <c r="E42" s="23"/>
      <c r="F42" s="30">
        <v>189401.86</v>
      </c>
      <c r="G42" s="31">
        <f t="shared" ref="G42" si="9">ROUND(F42/$F$45*100,2)</f>
        <v>79.31</v>
      </c>
      <c r="H42" s="38">
        <v>5.4942360000000003E-2</v>
      </c>
      <c r="I42" s="38"/>
      <c r="L42" s="30">
        <v>189401.86498000001</v>
      </c>
      <c r="M42" s="31">
        <v>79.310305384023906</v>
      </c>
      <c r="O42" s="8">
        <f t="shared" ref="O42" si="10">ROUND(F42,2)</f>
        <v>189401.86</v>
      </c>
      <c r="P42" s="8">
        <f t="shared" ref="P42" si="11">ROUND(G42,2)</f>
        <v>79.31</v>
      </c>
    </row>
    <row r="43" spans="2:16" x14ac:dyDescent="0.2">
      <c r="B43" s="24"/>
      <c r="C43" s="24"/>
      <c r="D43" s="24"/>
      <c r="E43" s="24"/>
      <c r="F43" s="25"/>
      <c r="G43" s="26"/>
      <c r="H43" s="27"/>
      <c r="I43" s="27"/>
      <c r="L43" s="25"/>
      <c r="M43" s="26"/>
    </row>
    <row r="44" spans="2:16" x14ac:dyDescent="0.2">
      <c r="B44" s="43" t="s">
        <v>85</v>
      </c>
      <c r="C44" s="43"/>
      <c r="D44" s="43"/>
      <c r="E44" s="43"/>
      <c r="F44" s="30">
        <f>F45-(F27+F36+F39+F42)</f>
        <v>-187713.02999999994</v>
      </c>
      <c r="G44" s="31">
        <f>G45-(G27+G36+G39+G42)</f>
        <v>-78.599999999999994</v>
      </c>
      <c r="H44" s="32"/>
      <c r="I44" s="32"/>
      <c r="L44" s="30">
        <v>-187713.04156289998</v>
      </c>
      <c r="M44" s="31">
        <v>-78.603125964412385</v>
      </c>
    </row>
    <row r="45" spans="2:16" x14ac:dyDescent="0.2">
      <c r="B45" s="39" t="s">
        <v>84</v>
      </c>
      <c r="C45" s="39"/>
      <c r="D45" s="39"/>
      <c r="E45" s="39"/>
      <c r="F45" s="40">
        <v>238811.17</v>
      </c>
      <c r="G45" s="41">
        <v>100</v>
      </c>
      <c r="H45" s="42"/>
      <c r="I45" s="42"/>
      <c r="L45" s="40">
        <v>238811.16591710001</v>
      </c>
      <c r="M45" s="41">
        <v>100</v>
      </c>
      <c r="O45" s="8">
        <f t="shared" ref="O45" si="12">ROUND(F45,2)</f>
        <v>238811.17</v>
      </c>
      <c r="P45" s="8">
        <f t="shared" ref="P45" si="13">ROUND(G45,2)</f>
        <v>100</v>
      </c>
    </row>
    <row r="47" spans="2:16" x14ac:dyDescent="0.2">
      <c r="B47" s="16" t="s">
        <v>87</v>
      </c>
    </row>
    <row r="48" spans="2:16" ht="39.950000000000003" customHeight="1" x14ac:dyDescent="0.2">
      <c r="B48" s="78" t="s">
        <v>88</v>
      </c>
      <c r="C48" s="78"/>
      <c r="D48" s="78"/>
      <c r="E48" s="78"/>
      <c r="F48" s="78"/>
      <c r="G48" s="78"/>
      <c r="H48" s="78"/>
      <c r="I48" s="78"/>
    </row>
    <row r="49" spans="2:9" x14ac:dyDescent="0.2">
      <c r="B49" s="66"/>
      <c r="C49" s="66"/>
      <c r="D49" s="66"/>
      <c r="E49" s="66"/>
      <c r="F49" s="66"/>
      <c r="G49" s="66"/>
      <c r="H49" s="66"/>
      <c r="I49" s="66"/>
    </row>
    <row r="50" spans="2:9" x14ac:dyDescent="0.2">
      <c r="B50" s="66" t="s">
        <v>1282</v>
      </c>
      <c r="C50" s="66"/>
      <c r="D50" s="66"/>
      <c r="E50" s="66"/>
      <c r="F50" s="66"/>
      <c r="G50" s="66"/>
      <c r="H50" s="66"/>
      <c r="I50" s="66"/>
    </row>
    <row r="51" spans="2:9" x14ac:dyDescent="0.2">
      <c r="B51" s="66"/>
      <c r="C51" s="66"/>
      <c r="D51" s="66"/>
      <c r="E51" s="66"/>
      <c r="F51" s="66"/>
      <c r="G51" s="66"/>
      <c r="H51" s="66"/>
      <c r="I51" s="66"/>
    </row>
    <row r="52" spans="2:9" x14ac:dyDescent="0.2">
      <c r="B52" s="70" t="s">
        <v>1283</v>
      </c>
      <c r="C52" s="66"/>
      <c r="D52" s="66"/>
      <c r="E52" s="66"/>
      <c r="F52" s="66"/>
      <c r="G52" s="66"/>
      <c r="H52" s="66"/>
      <c r="I52" s="66"/>
    </row>
    <row r="53" spans="2:9" x14ac:dyDescent="0.2">
      <c r="B53" s="70" t="s">
        <v>1284</v>
      </c>
      <c r="C53" s="66"/>
      <c r="D53" s="66"/>
      <c r="E53" s="66"/>
      <c r="F53" s="66"/>
      <c r="G53" s="66"/>
      <c r="H53" s="66"/>
      <c r="I53" s="66"/>
    </row>
    <row r="54" spans="2:9" x14ac:dyDescent="0.2">
      <c r="B54" s="66"/>
      <c r="C54" s="66"/>
      <c r="D54" s="66"/>
      <c r="E54" s="66"/>
      <c r="F54" s="66"/>
      <c r="G54" s="66"/>
      <c r="H54" s="66"/>
      <c r="I54" s="66"/>
    </row>
    <row r="55" spans="2:9" x14ac:dyDescent="0.2">
      <c r="B55" s="68" t="s">
        <v>1285</v>
      </c>
      <c r="C55" s="73" t="s">
        <v>1307</v>
      </c>
      <c r="D55" s="73" t="s">
        <v>1287</v>
      </c>
      <c r="E55" s="66"/>
      <c r="F55" s="66"/>
      <c r="G55" s="66"/>
      <c r="H55" s="66"/>
      <c r="I55" s="66"/>
    </row>
    <row r="56" spans="2:9" x14ac:dyDescent="0.2">
      <c r="B56" s="69" t="s">
        <v>1286</v>
      </c>
      <c r="C56" s="71" t="s">
        <v>1288</v>
      </c>
      <c r="D56" s="72">
        <v>1014.245</v>
      </c>
      <c r="E56" s="66"/>
      <c r="F56" s="66"/>
      <c r="G56" s="66"/>
      <c r="H56" s="66"/>
      <c r="I56" s="66"/>
    </row>
    <row r="57" spans="2:9" x14ac:dyDescent="0.2">
      <c r="B57" s="66"/>
      <c r="C57" s="66"/>
      <c r="D57" s="66"/>
      <c r="E57" s="66"/>
      <c r="F57" s="66"/>
      <c r="G57" s="66"/>
      <c r="H57" s="66"/>
      <c r="I57" s="66"/>
    </row>
    <row r="58" spans="2:9" x14ac:dyDescent="0.2">
      <c r="B58" s="70" t="s">
        <v>1309</v>
      </c>
      <c r="C58" s="66"/>
      <c r="D58" s="66"/>
      <c r="E58" s="66"/>
      <c r="F58" s="66"/>
      <c r="G58" s="66"/>
      <c r="H58" s="66"/>
      <c r="I58" s="66"/>
    </row>
    <row r="59" spans="2:9" x14ac:dyDescent="0.2">
      <c r="B59" s="66"/>
      <c r="C59" s="66"/>
      <c r="D59" s="66"/>
      <c r="E59" s="66"/>
      <c r="F59" s="66"/>
      <c r="G59" s="66"/>
      <c r="H59" s="66"/>
      <c r="I59" s="66"/>
    </row>
    <row r="60" spans="2:9" x14ac:dyDescent="0.2">
      <c r="B60" s="70" t="s">
        <v>1290</v>
      </c>
      <c r="C60" s="66"/>
      <c r="D60" s="66"/>
      <c r="E60" s="66"/>
      <c r="F60" s="66"/>
      <c r="G60" s="66"/>
      <c r="H60" s="66"/>
      <c r="I60" s="66"/>
    </row>
    <row r="61" spans="2:9" x14ac:dyDescent="0.2">
      <c r="B61" s="70" t="s">
        <v>1289</v>
      </c>
      <c r="C61" s="66"/>
      <c r="D61" s="66"/>
      <c r="E61" s="66"/>
      <c r="F61" s="66"/>
      <c r="G61" s="66"/>
      <c r="H61" s="66"/>
      <c r="I61" s="66"/>
    </row>
    <row r="62" spans="2:9" x14ac:dyDescent="0.2">
      <c r="B62" s="70" t="s">
        <v>1291</v>
      </c>
      <c r="C62" s="66"/>
      <c r="D62" s="66"/>
      <c r="E62" s="66"/>
      <c r="F62" s="66"/>
      <c r="G62" s="66"/>
      <c r="H62" s="66"/>
      <c r="I62" s="66"/>
    </row>
    <row r="63" spans="2:9" x14ac:dyDescent="0.2">
      <c r="B63" s="74" t="s">
        <v>1305</v>
      </c>
      <c r="C63" s="66"/>
      <c r="D63" s="66"/>
      <c r="E63" s="66"/>
      <c r="F63" s="66"/>
      <c r="G63" s="66"/>
      <c r="H63" s="66"/>
      <c r="I63" s="66"/>
    </row>
    <row r="64" spans="2:9" x14ac:dyDescent="0.2">
      <c r="B64" s="70" t="s">
        <v>1292</v>
      </c>
      <c r="C64" s="66"/>
      <c r="D64" s="66"/>
      <c r="E64" s="66"/>
      <c r="F64" s="66"/>
      <c r="G64" s="66"/>
      <c r="H64" s="66"/>
      <c r="I64" s="66"/>
    </row>
    <row r="66" spans="2:5" x14ac:dyDescent="0.2">
      <c r="B66" s="16" t="s">
        <v>1271</v>
      </c>
      <c r="C66" s="16"/>
      <c r="D66" s="64"/>
      <c r="E66" s="16"/>
    </row>
    <row r="67" spans="2:5" x14ac:dyDescent="0.2">
      <c r="D67" s="65"/>
      <c r="E67" s="65"/>
    </row>
    <row r="71" spans="2:5" x14ac:dyDescent="0.2">
      <c r="B71" s="16"/>
    </row>
    <row r="87" spans="2:2" x14ac:dyDescent="0.2">
      <c r="B87" s="16" t="s">
        <v>1272</v>
      </c>
    </row>
    <row r="88" spans="2:2" x14ac:dyDescent="0.2">
      <c r="B88" s="66" t="s">
        <v>1273</v>
      </c>
    </row>
  </sheetData>
  <mergeCells count="2">
    <mergeCell ref="B1:C1"/>
    <mergeCell ref="B48:I48"/>
  </mergeCells>
  <conditionalFormatting sqref="G1:G3 G5:G47 G65:G65552">
    <cfRule type="cellIs" dxfId="14" priority="3" stopIfTrue="1" operator="between">
      <formula>0.009</formula>
      <formula>-0.009</formula>
    </cfRule>
  </conditionalFormatting>
  <conditionalFormatting sqref="M5:M45">
    <cfRule type="cellIs" dxfId="13" priority="1" stopIfTrue="1" operator="between">
      <formula>0.009</formula>
      <formula>-0.009</formula>
    </cfRule>
  </conditionalFormatting>
  <pageMargins left="0.7" right="0.7" top="0.75" bottom="0.75" header="0.3" footer="0.3"/>
  <pageSetup paperSize="9" scale="53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9" max="4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CA2AE-085A-4EBC-BF98-9F77392CC430}">
  <dimension ref="A1:P65"/>
  <sheetViews>
    <sheetView view="pageBreakPreview" zoomScaleNormal="100" zoomScaleSheetLayoutView="100" workbookViewId="0"/>
  </sheetViews>
  <sheetFormatPr defaultRowHeight="11.25" x14ac:dyDescent="0.2"/>
  <cols>
    <col min="1" max="1" width="7.28515625" style="6" customWidth="1"/>
    <col min="2" max="2" width="60" style="6" bestFit="1" customWidth="1"/>
    <col min="3" max="3" width="18.5703125" style="6" bestFit="1" customWidth="1"/>
    <col min="4" max="4" width="21.7109375" style="6" bestFit="1" customWidth="1"/>
    <col min="5" max="5" width="15.42578125" style="6" bestFit="1" customWidth="1"/>
    <col min="6" max="6" width="14.85546875" style="8" bestFit="1" customWidth="1"/>
    <col min="7" max="7" width="7.28515625" style="14" bestFit="1" customWidth="1"/>
    <col min="8" max="8" width="7.42578125" style="11" bestFit="1" customWidth="1"/>
    <col min="9" max="9" width="11.42578125" style="11" bestFit="1" customWidth="1"/>
    <col min="10" max="10" width="25.7109375" style="6" customWidth="1"/>
    <col min="11" max="11" width="14.85546875" style="6" hidden="1" customWidth="1"/>
    <col min="12" max="12" width="7.28515625" style="6" hidden="1" customWidth="1"/>
    <col min="13" max="16" width="0" style="6" hidden="1" customWidth="1"/>
    <col min="17" max="16384" width="9.140625" style="6"/>
  </cols>
  <sheetData>
    <row r="1" spans="1:14" s="1" customFormat="1" ht="16.899999999999999" customHeight="1" x14ac:dyDescent="0.2">
      <c r="B1" s="76" t="s">
        <v>10</v>
      </c>
      <c r="C1" s="77"/>
      <c r="D1" s="10"/>
      <c r="F1" s="5"/>
      <c r="G1" s="14"/>
      <c r="H1" s="11"/>
      <c r="I1" s="12"/>
    </row>
    <row r="2" spans="1:14" s="1" customFormat="1" ht="15" x14ac:dyDescent="0.25">
      <c r="A2" s="56" t="str">
        <f>HYPERLINK("[JioBlackRock Mutual Fund-Half-Yearly-Portfolio-30-09-2025.xlsx]index!A1","")</f>
        <v/>
      </c>
      <c r="F2" s="5"/>
      <c r="G2" s="14"/>
      <c r="H2" s="11"/>
      <c r="I2" s="12"/>
    </row>
    <row r="3" spans="1:14" s="1" customFormat="1" ht="12" x14ac:dyDescent="0.2">
      <c r="B3" s="7" t="s">
        <v>1281</v>
      </c>
      <c r="C3" s="2"/>
      <c r="D3" s="3"/>
      <c r="E3" s="3"/>
      <c r="F3" s="4"/>
      <c r="G3" s="14"/>
      <c r="H3" s="11"/>
      <c r="I3" s="12"/>
    </row>
    <row r="4" spans="1:14" s="1" customFormat="1" ht="25.5" customHeight="1" x14ac:dyDescent="0.2">
      <c r="B4" s="18" t="s">
        <v>7</v>
      </c>
      <c r="C4" s="18" t="s">
        <v>8</v>
      </c>
      <c r="D4" s="19" t="s">
        <v>86</v>
      </c>
      <c r="E4" s="19" t="s">
        <v>0</v>
      </c>
      <c r="F4" s="20" t="s">
        <v>4</v>
      </c>
      <c r="G4" s="21" t="s">
        <v>5</v>
      </c>
      <c r="H4" s="22" t="s">
        <v>6</v>
      </c>
      <c r="I4" s="22" t="s">
        <v>17</v>
      </c>
      <c r="J4" s="13"/>
      <c r="K4" s="20" t="s">
        <v>4</v>
      </c>
      <c r="L4" s="21" t="s">
        <v>5</v>
      </c>
    </row>
    <row r="5" spans="1:14" x14ac:dyDescent="0.2">
      <c r="B5" s="23" t="s">
        <v>18</v>
      </c>
      <c r="C5" s="24"/>
      <c r="D5" s="24"/>
      <c r="E5" s="24"/>
      <c r="F5" s="25"/>
      <c r="G5" s="26"/>
      <c r="H5" s="27"/>
      <c r="I5" s="27"/>
      <c r="K5" s="25"/>
      <c r="L5" s="26"/>
    </row>
    <row r="6" spans="1:14" x14ac:dyDescent="0.2">
      <c r="B6" s="23" t="s">
        <v>79</v>
      </c>
      <c r="C6" s="24"/>
      <c r="D6" s="24"/>
      <c r="E6" s="24"/>
      <c r="F6" s="25"/>
      <c r="G6" s="26"/>
      <c r="H6" s="27"/>
      <c r="I6" s="27"/>
      <c r="K6" s="25"/>
      <c r="L6" s="26"/>
    </row>
    <row r="7" spans="1:14" x14ac:dyDescent="0.2">
      <c r="B7" s="24" t="s">
        <v>90</v>
      </c>
      <c r="C7" s="24" t="s">
        <v>91</v>
      </c>
      <c r="D7" s="24" t="s">
        <v>200</v>
      </c>
      <c r="E7" s="28">
        <v>5000000</v>
      </c>
      <c r="F7" s="25">
        <v>4988.93</v>
      </c>
      <c r="G7" s="26">
        <f>ROUND(F7/$F$21*100,2)</f>
        <v>1.65</v>
      </c>
      <c r="H7" s="27">
        <v>5.3994E-2</v>
      </c>
      <c r="I7" s="29"/>
      <c r="K7" s="25">
        <v>4988.93</v>
      </c>
      <c r="L7" s="26">
        <v>1.65196665378102</v>
      </c>
      <c r="N7" s="8">
        <f>ROUND(F7,2)</f>
        <v>4988.93</v>
      </c>
    </row>
    <row r="8" spans="1:14" x14ac:dyDescent="0.2">
      <c r="B8" s="24" t="s">
        <v>92</v>
      </c>
      <c r="C8" s="24" t="s">
        <v>93</v>
      </c>
      <c r="D8" s="24" t="s">
        <v>200</v>
      </c>
      <c r="E8" s="28">
        <v>3500000</v>
      </c>
      <c r="F8" s="25">
        <v>3488.7</v>
      </c>
      <c r="G8" s="26">
        <f>ROUND(F8/$F$21*100,2)</f>
        <v>1.1599999999999999</v>
      </c>
      <c r="H8" s="27">
        <v>5.3746000000000002E-2</v>
      </c>
      <c r="I8" s="29"/>
      <c r="K8" s="25">
        <v>3488.6985</v>
      </c>
      <c r="L8" s="26">
        <v>1.1552003309518999</v>
      </c>
      <c r="N8" s="8">
        <f>ROUND(F8,2)</f>
        <v>3488.7</v>
      </c>
    </row>
    <row r="9" spans="1:14" x14ac:dyDescent="0.2">
      <c r="B9" s="23" t="s">
        <v>63</v>
      </c>
      <c r="C9" s="23"/>
      <c r="D9" s="23"/>
      <c r="E9" s="23"/>
      <c r="F9" s="33">
        <f>SUM(F6:F8)</f>
        <v>8477.630000000001</v>
      </c>
      <c r="G9" s="34">
        <f>SUM(G6:G8)</f>
        <v>2.8099999999999996</v>
      </c>
      <c r="H9" s="32"/>
      <c r="I9" s="32"/>
      <c r="K9" s="33">
        <v>8477.6285000000007</v>
      </c>
      <c r="L9" s="34">
        <v>2.8071669847329197</v>
      </c>
      <c r="N9" s="8"/>
    </row>
    <row r="10" spans="1:14" x14ac:dyDescent="0.2">
      <c r="B10" s="35" t="s">
        <v>82</v>
      </c>
      <c r="C10" s="35"/>
      <c r="D10" s="35"/>
      <c r="E10" s="35"/>
      <c r="F10" s="36">
        <f>+F9</f>
        <v>8477.630000000001</v>
      </c>
      <c r="G10" s="37">
        <f>+G9</f>
        <v>2.8099999999999996</v>
      </c>
      <c r="H10" s="32"/>
      <c r="I10" s="32"/>
      <c r="K10" s="36">
        <v>8477.6285000000007</v>
      </c>
      <c r="L10" s="37">
        <v>2.8071669847329197</v>
      </c>
    </row>
    <row r="11" spans="1:14" x14ac:dyDescent="0.2">
      <c r="B11" s="23"/>
      <c r="C11" s="24"/>
      <c r="D11" s="24"/>
      <c r="E11" s="24"/>
      <c r="F11" s="25"/>
      <c r="G11" s="26"/>
      <c r="H11" s="27"/>
      <c r="I11" s="27"/>
      <c r="K11" s="25"/>
      <c r="L11" s="26"/>
    </row>
    <row r="12" spans="1:14" x14ac:dyDescent="0.2">
      <c r="B12" s="23" t="s">
        <v>83</v>
      </c>
      <c r="C12" s="23"/>
      <c r="D12" s="23"/>
      <c r="E12" s="23"/>
      <c r="F12" s="30">
        <v>44321.38</v>
      </c>
      <c r="G12" s="31">
        <f>ROUND(F12/$F$21*100,2)</f>
        <v>14.68</v>
      </c>
      <c r="H12" s="38">
        <v>5.4942360000000003E-2</v>
      </c>
      <c r="I12" s="38"/>
      <c r="K12" s="30">
        <v>44321.379950000002</v>
      </c>
      <c r="L12" s="31">
        <v>14.675980967253199</v>
      </c>
      <c r="N12" s="8">
        <f>ROUND(F12,2)</f>
        <v>44321.38</v>
      </c>
    </row>
    <row r="13" spans="1:14" x14ac:dyDescent="0.2">
      <c r="B13" s="24"/>
      <c r="C13" s="24"/>
      <c r="D13" s="24"/>
      <c r="E13" s="24"/>
      <c r="F13" s="25"/>
      <c r="G13" s="26"/>
      <c r="H13" s="27"/>
      <c r="I13" s="27"/>
      <c r="K13" s="25"/>
      <c r="L13" s="26"/>
    </row>
    <row r="14" spans="1:14" x14ac:dyDescent="0.2">
      <c r="B14" s="23" t="s">
        <v>94</v>
      </c>
      <c r="C14" s="24"/>
      <c r="D14" s="24"/>
      <c r="E14" s="24"/>
      <c r="F14" s="25"/>
      <c r="G14" s="26"/>
      <c r="H14" s="27"/>
      <c r="I14" s="27"/>
      <c r="K14" s="25"/>
      <c r="L14" s="26"/>
    </row>
    <row r="15" spans="1:14" x14ac:dyDescent="0.2">
      <c r="B15" s="24" t="s">
        <v>95</v>
      </c>
      <c r="C15" s="24"/>
      <c r="D15" s="24"/>
      <c r="E15" s="24"/>
      <c r="F15" s="25">
        <v>99999.49</v>
      </c>
      <c r="G15" s="26">
        <f>ROUND(F15/$F$21*100,2)-0.01</f>
        <v>33.1</v>
      </c>
      <c r="H15" s="27">
        <v>5.5500000000000001E-2</v>
      </c>
      <c r="I15" s="27"/>
      <c r="K15" s="25">
        <v>99999.490470000004</v>
      </c>
      <c r="L15" s="26">
        <v>33.1124757516207</v>
      </c>
      <c r="N15" s="8">
        <f t="shared" ref="N15:N18" si="0">ROUND(F15,2)</f>
        <v>99999.49</v>
      </c>
    </row>
    <row r="16" spans="1:14" x14ac:dyDescent="0.2">
      <c r="B16" s="24" t="s">
        <v>95</v>
      </c>
      <c r="C16" s="24"/>
      <c r="D16" s="24"/>
      <c r="E16" s="24"/>
      <c r="F16" s="25">
        <v>98499.78</v>
      </c>
      <c r="G16" s="26">
        <f t="shared" ref="G16:G17" si="1">ROUND(F16/$F$21*100,2)</f>
        <v>32.619999999999997</v>
      </c>
      <c r="H16" s="27">
        <v>5.5500000000000001E-2</v>
      </c>
      <c r="I16" s="27"/>
      <c r="K16" s="25">
        <v>98499.781600000002</v>
      </c>
      <c r="L16" s="26">
        <v>32.6158824854054</v>
      </c>
      <c r="N16" s="8">
        <f t="shared" si="0"/>
        <v>98499.78</v>
      </c>
    </row>
    <row r="17" spans="2:16" x14ac:dyDescent="0.2">
      <c r="B17" s="24" t="s">
        <v>95</v>
      </c>
      <c r="C17" s="24"/>
      <c r="D17" s="24"/>
      <c r="E17" s="24"/>
      <c r="F17" s="25">
        <v>50691.67</v>
      </c>
      <c r="G17" s="26">
        <f t="shared" si="1"/>
        <v>16.79</v>
      </c>
      <c r="H17" s="27">
        <v>5.57E-2</v>
      </c>
      <c r="I17" s="27"/>
      <c r="K17" s="25">
        <v>50691.666666700003</v>
      </c>
      <c r="L17" s="26">
        <v>16.785351359504201</v>
      </c>
      <c r="N17" s="8">
        <f t="shared" si="0"/>
        <v>50691.67</v>
      </c>
    </row>
    <row r="18" spans="2:16" x14ac:dyDescent="0.2">
      <c r="B18" s="23" t="s">
        <v>82</v>
      </c>
      <c r="C18" s="23"/>
      <c r="D18" s="23"/>
      <c r="E18" s="23"/>
      <c r="F18" s="30">
        <f>SUM(F15:F17)</f>
        <v>249190.94</v>
      </c>
      <c r="G18" s="31">
        <f>SUM(G15:G17)</f>
        <v>82.509999999999991</v>
      </c>
      <c r="H18" s="27"/>
      <c r="I18" s="27"/>
      <c r="K18" s="30">
        <v>249190.93873670002</v>
      </c>
      <c r="L18" s="31">
        <v>82.513709596530305</v>
      </c>
      <c r="N18" s="8">
        <f t="shared" si="0"/>
        <v>249190.94</v>
      </c>
    </row>
    <row r="19" spans="2:16" x14ac:dyDescent="0.2">
      <c r="B19" s="24"/>
      <c r="C19" s="24"/>
      <c r="D19" s="24"/>
      <c r="E19" s="24"/>
      <c r="F19" s="25"/>
      <c r="G19" s="26"/>
      <c r="H19" s="27"/>
      <c r="I19" s="27"/>
      <c r="K19" s="25"/>
      <c r="L19" s="26"/>
    </row>
    <row r="20" spans="2:16" x14ac:dyDescent="0.2">
      <c r="B20" s="43" t="s">
        <v>85</v>
      </c>
      <c r="C20" s="43"/>
      <c r="D20" s="43"/>
      <c r="E20" s="43"/>
      <c r="F20" s="30">
        <f>F21-(F9+F12+F18)</f>
        <v>9.4899999999906868</v>
      </c>
      <c r="G20" s="31">
        <f>G21-(G9+G12+G18)</f>
        <v>0</v>
      </c>
      <c r="H20" s="32"/>
      <c r="I20" s="32"/>
      <c r="K20" s="30">
        <v>9.4901858000084758</v>
      </c>
      <c r="L20" s="31">
        <v>3.1424514835691753E-3</v>
      </c>
      <c r="P20" s="75">
        <f>F20/F21*100</f>
        <v>3.1423899329054011E-3</v>
      </c>
    </row>
    <row r="21" spans="2:16" x14ac:dyDescent="0.2">
      <c r="B21" s="39" t="s">
        <v>84</v>
      </c>
      <c r="C21" s="39"/>
      <c r="D21" s="39"/>
      <c r="E21" s="39"/>
      <c r="F21" s="40">
        <v>301999.44</v>
      </c>
      <c r="G21" s="41">
        <v>100</v>
      </c>
      <c r="H21" s="42"/>
      <c r="I21" s="42"/>
      <c r="K21" s="40">
        <v>301999.43737250002</v>
      </c>
      <c r="L21" s="41">
        <v>100</v>
      </c>
      <c r="N21" s="8">
        <f t="shared" ref="N21" si="2">ROUND(F21,2)</f>
        <v>301999.44</v>
      </c>
    </row>
    <row r="23" spans="2:16" x14ac:dyDescent="0.2">
      <c r="B23" s="63" t="s">
        <v>1270</v>
      </c>
    </row>
    <row r="24" spans="2:16" x14ac:dyDescent="0.2">
      <c r="B24" s="63"/>
    </row>
    <row r="25" spans="2:16" ht="39.950000000000003" customHeight="1" x14ac:dyDescent="0.2">
      <c r="B25" s="78" t="s">
        <v>88</v>
      </c>
      <c r="C25" s="78"/>
      <c r="D25" s="78"/>
      <c r="E25" s="78"/>
      <c r="F25" s="78"/>
      <c r="G25" s="78"/>
      <c r="H25" s="78"/>
      <c r="I25" s="78"/>
    </row>
    <row r="26" spans="2:16" x14ac:dyDescent="0.2">
      <c r="B26" s="63"/>
      <c r="C26" s="63"/>
      <c r="D26" s="63"/>
      <c r="E26" s="63"/>
      <c r="F26" s="63"/>
      <c r="G26" s="63"/>
      <c r="H26" s="63"/>
      <c r="I26" s="63"/>
    </row>
    <row r="27" spans="2:16" x14ac:dyDescent="0.2">
      <c r="B27" s="66" t="s">
        <v>1282</v>
      </c>
      <c r="C27" s="63"/>
      <c r="D27" s="63"/>
      <c r="E27" s="63"/>
      <c r="F27" s="63"/>
      <c r="G27" s="63"/>
      <c r="H27" s="63"/>
      <c r="I27" s="63"/>
    </row>
    <row r="28" spans="2:16" x14ac:dyDescent="0.2">
      <c r="B28" s="66"/>
      <c r="C28" s="63"/>
      <c r="D28" s="63"/>
      <c r="E28" s="63"/>
      <c r="F28" s="63"/>
      <c r="G28" s="63"/>
      <c r="H28" s="63"/>
      <c r="I28" s="63"/>
    </row>
    <row r="29" spans="2:16" x14ac:dyDescent="0.2">
      <c r="B29" s="70" t="s">
        <v>1283</v>
      </c>
      <c r="C29" s="63"/>
      <c r="D29" s="63"/>
      <c r="E29" s="63"/>
      <c r="F29" s="63"/>
      <c r="G29" s="63"/>
      <c r="H29" s="63"/>
      <c r="I29" s="63"/>
    </row>
    <row r="30" spans="2:16" x14ac:dyDescent="0.2">
      <c r="B30" s="70" t="s">
        <v>1284</v>
      </c>
      <c r="C30" s="63"/>
      <c r="D30" s="63"/>
      <c r="E30" s="63"/>
      <c r="F30" s="63"/>
      <c r="G30" s="63"/>
      <c r="H30" s="63"/>
      <c r="I30" s="63"/>
    </row>
    <row r="31" spans="2:16" x14ac:dyDescent="0.2">
      <c r="B31" s="66"/>
      <c r="C31" s="63"/>
      <c r="D31" s="63"/>
      <c r="E31" s="63"/>
      <c r="F31" s="63"/>
      <c r="G31" s="63"/>
      <c r="H31" s="63"/>
      <c r="I31" s="63"/>
    </row>
    <row r="32" spans="2:16" x14ac:dyDescent="0.2">
      <c r="B32" s="68" t="s">
        <v>1285</v>
      </c>
      <c r="C32" s="73" t="s">
        <v>1307</v>
      </c>
      <c r="D32" s="73" t="s">
        <v>1287</v>
      </c>
      <c r="E32" s="63"/>
      <c r="F32" s="63"/>
      <c r="G32" s="63"/>
      <c r="H32" s="63"/>
      <c r="I32" s="63"/>
    </row>
    <row r="33" spans="2:9" x14ac:dyDescent="0.2">
      <c r="B33" s="69" t="s">
        <v>1286</v>
      </c>
      <c r="C33" s="71" t="s">
        <v>1288</v>
      </c>
      <c r="D33" s="69">
        <v>1013.3912</v>
      </c>
      <c r="E33" s="63"/>
      <c r="F33" s="63"/>
      <c r="G33" s="63"/>
      <c r="H33" s="63"/>
      <c r="I33" s="63"/>
    </row>
    <row r="34" spans="2:9" x14ac:dyDescent="0.2">
      <c r="B34" s="66"/>
      <c r="C34" s="63"/>
      <c r="D34" s="63"/>
      <c r="E34" s="63"/>
      <c r="F34" s="63"/>
      <c r="G34" s="63"/>
      <c r="H34" s="63"/>
      <c r="I34" s="63"/>
    </row>
    <row r="35" spans="2:9" x14ac:dyDescent="0.2">
      <c r="B35" s="70" t="s">
        <v>1309</v>
      </c>
      <c r="C35" s="63"/>
      <c r="D35" s="63"/>
      <c r="E35" s="63"/>
      <c r="F35" s="63"/>
      <c r="G35" s="63"/>
      <c r="H35" s="63"/>
      <c r="I35" s="63"/>
    </row>
    <row r="36" spans="2:9" x14ac:dyDescent="0.2">
      <c r="B36" s="66"/>
      <c r="C36" s="63"/>
      <c r="D36" s="63"/>
      <c r="E36" s="63"/>
      <c r="F36" s="63"/>
      <c r="G36" s="63"/>
      <c r="H36" s="63"/>
      <c r="I36" s="63"/>
    </row>
    <row r="37" spans="2:9" x14ac:dyDescent="0.2">
      <c r="B37" s="70" t="s">
        <v>1290</v>
      </c>
      <c r="C37" s="63"/>
      <c r="D37" s="63"/>
      <c r="E37" s="63"/>
      <c r="F37" s="63"/>
      <c r="G37" s="63"/>
      <c r="H37" s="63"/>
      <c r="I37" s="63"/>
    </row>
    <row r="38" spans="2:9" x14ac:dyDescent="0.2">
      <c r="B38" s="70" t="s">
        <v>1289</v>
      </c>
      <c r="C38" s="63"/>
      <c r="D38" s="63"/>
      <c r="E38" s="63"/>
      <c r="F38" s="63"/>
      <c r="G38" s="63"/>
      <c r="H38" s="63"/>
      <c r="I38" s="63"/>
    </row>
    <row r="39" spans="2:9" x14ac:dyDescent="0.2">
      <c r="B39" s="70" t="s">
        <v>1291</v>
      </c>
      <c r="C39" s="63"/>
      <c r="D39" s="63"/>
      <c r="E39" s="63"/>
      <c r="F39" s="63"/>
      <c r="G39" s="63"/>
      <c r="H39" s="63"/>
      <c r="I39" s="63"/>
    </row>
    <row r="40" spans="2:9" x14ac:dyDescent="0.2">
      <c r="B40" s="74" t="s">
        <v>1304</v>
      </c>
      <c r="C40" s="63"/>
      <c r="D40" s="63"/>
      <c r="E40" s="63"/>
      <c r="F40" s="63"/>
      <c r="G40" s="63"/>
      <c r="H40" s="63"/>
      <c r="I40" s="63"/>
    </row>
    <row r="41" spans="2:9" x14ac:dyDescent="0.2">
      <c r="B41" s="70" t="s">
        <v>1292</v>
      </c>
      <c r="C41" s="63"/>
      <c r="D41" s="63"/>
      <c r="E41" s="63"/>
      <c r="F41" s="63"/>
      <c r="G41" s="63"/>
      <c r="H41" s="63"/>
      <c r="I41" s="63"/>
    </row>
    <row r="42" spans="2:9" x14ac:dyDescent="0.2">
      <c r="B42" s="63"/>
      <c r="C42" s="63"/>
      <c r="D42" s="63"/>
      <c r="E42" s="63"/>
      <c r="F42" s="63"/>
      <c r="G42" s="63"/>
      <c r="H42" s="63"/>
      <c r="I42" s="63"/>
    </row>
    <row r="43" spans="2:9" x14ac:dyDescent="0.2">
      <c r="B43" s="16" t="s">
        <v>1271</v>
      </c>
    </row>
    <row r="44" spans="2:9" x14ac:dyDescent="0.2">
      <c r="B44" s="16"/>
      <c r="C44" s="16"/>
      <c r="D44" s="64"/>
      <c r="E44" s="16"/>
    </row>
    <row r="45" spans="2:9" x14ac:dyDescent="0.2">
      <c r="D45" s="65"/>
      <c r="E45" s="65"/>
    </row>
    <row r="49" spans="2:2" x14ac:dyDescent="0.2">
      <c r="B49" s="16"/>
    </row>
    <row r="64" spans="2:2" x14ac:dyDescent="0.2">
      <c r="B64" s="16" t="s">
        <v>1272</v>
      </c>
    </row>
    <row r="65" spans="2:2" x14ac:dyDescent="0.2">
      <c r="B65" s="67" t="s">
        <v>1274</v>
      </c>
    </row>
  </sheetData>
  <mergeCells count="2">
    <mergeCell ref="B1:C1"/>
    <mergeCell ref="B25:I25"/>
  </mergeCells>
  <conditionalFormatting sqref="G1:G3 G5:G24 G43:G65553">
    <cfRule type="cellIs" dxfId="12" priority="3" stopIfTrue="1" operator="between">
      <formula>0.009</formula>
      <formula>-0.009</formula>
    </cfRule>
  </conditionalFormatting>
  <conditionalFormatting sqref="L5:L21">
    <cfRule type="cellIs" dxfId="11" priority="1" stopIfTrue="1" operator="between">
      <formula>0.009</formula>
      <formula>-0.009</formula>
    </cfRule>
  </conditionalFormatting>
  <pageMargins left="0.7" right="0.7" top="0.75" bottom="0.75" header="0.3" footer="0.3"/>
  <pageSetup paperSize="9" scale="55" orientation="portrait" r:id="rId1"/>
  <headerFooter>
    <oddFooter>&amp;C&amp;1#&amp;"Calibri"&amp;10&amp;K000000RESTRICTED</oddFooter>
    <evenFooter>&amp;LPUBLIC</evenFooter>
    <firstFooter>&amp;LPUBLIC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2AE77-D4BF-4413-ABE2-C4AE2366B0F6}">
  <dimension ref="A1:N118"/>
  <sheetViews>
    <sheetView view="pageBreakPreview" zoomScaleNormal="100" zoomScaleSheetLayoutView="100" workbookViewId="0"/>
  </sheetViews>
  <sheetFormatPr defaultRowHeight="11.25" x14ac:dyDescent="0.2"/>
  <cols>
    <col min="1" max="1" width="7.28515625" style="6" customWidth="1"/>
    <col min="2" max="2" width="60" style="6" bestFit="1" customWidth="1"/>
    <col min="3" max="3" width="21.140625" style="6" customWidth="1"/>
    <col min="4" max="4" width="21.7109375" style="6" bestFit="1" customWidth="1"/>
    <col min="5" max="5" width="15.42578125" style="6" bestFit="1" customWidth="1"/>
    <col min="6" max="6" width="14.85546875" style="8" bestFit="1" customWidth="1"/>
    <col min="7" max="7" width="7.28515625" style="14" bestFit="1" customWidth="1"/>
    <col min="8" max="8" width="7.42578125" style="11" bestFit="1" customWidth="1"/>
    <col min="9" max="9" width="11.42578125" style="11" bestFit="1" customWidth="1"/>
    <col min="10" max="10" width="25.7109375" style="6" customWidth="1"/>
    <col min="11" max="11" width="14.85546875" style="6" hidden="1" customWidth="1"/>
    <col min="12" max="12" width="7.28515625" style="6" hidden="1" customWidth="1"/>
    <col min="13" max="14" width="0" style="6" hidden="1" customWidth="1"/>
    <col min="15" max="16384" width="9.140625" style="6"/>
  </cols>
  <sheetData>
    <row r="1" spans="1:14" s="1" customFormat="1" ht="16.899999999999999" customHeight="1" x14ac:dyDescent="0.2">
      <c r="B1" s="76" t="s">
        <v>11</v>
      </c>
      <c r="C1" s="77"/>
      <c r="D1" s="10"/>
      <c r="F1" s="5"/>
      <c r="G1" s="14"/>
      <c r="H1" s="11"/>
      <c r="I1" s="12"/>
    </row>
    <row r="2" spans="1:14" s="1" customFormat="1" ht="15" x14ac:dyDescent="0.25">
      <c r="A2" s="56" t="str">
        <f>HYPERLINK("[JioBlackRock Mutual Fund-Half-Yearly-Portfolio-30-09-2025.xlsx]index!A1","")</f>
        <v/>
      </c>
      <c r="F2" s="5"/>
      <c r="G2" s="14"/>
      <c r="H2" s="11"/>
      <c r="I2" s="12"/>
    </row>
    <row r="3" spans="1:14" s="1" customFormat="1" ht="12" x14ac:dyDescent="0.2">
      <c r="B3" s="7" t="s">
        <v>1281</v>
      </c>
      <c r="C3" s="2"/>
      <c r="D3" s="3"/>
      <c r="E3" s="3"/>
      <c r="F3" s="4"/>
      <c r="G3" s="14"/>
      <c r="H3" s="11"/>
      <c r="I3" s="12"/>
    </row>
    <row r="4" spans="1:14" s="1" customFormat="1" ht="25.5" customHeight="1" x14ac:dyDescent="0.2">
      <c r="B4" s="18" t="s">
        <v>7</v>
      </c>
      <c r="C4" s="18" t="s">
        <v>8</v>
      </c>
      <c r="D4" s="19" t="s">
        <v>86</v>
      </c>
      <c r="E4" s="19" t="s">
        <v>0</v>
      </c>
      <c r="F4" s="20" t="s">
        <v>4</v>
      </c>
      <c r="G4" s="21" t="s">
        <v>5</v>
      </c>
      <c r="H4" s="22" t="s">
        <v>6</v>
      </c>
      <c r="I4" s="22" t="s">
        <v>17</v>
      </c>
      <c r="J4" s="13"/>
      <c r="K4" s="20" t="s">
        <v>4</v>
      </c>
      <c r="L4" s="21" t="s">
        <v>5</v>
      </c>
    </row>
    <row r="5" spans="1:14" x14ac:dyDescent="0.2">
      <c r="B5" s="23" t="s">
        <v>96</v>
      </c>
      <c r="C5" s="24"/>
      <c r="D5" s="24"/>
      <c r="E5" s="24"/>
      <c r="F5" s="25"/>
      <c r="G5" s="26"/>
      <c r="H5" s="27"/>
      <c r="I5" s="27"/>
      <c r="K5" s="25"/>
      <c r="L5" s="26"/>
    </row>
    <row r="6" spans="1:14" x14ac:dyDescent="0.2">
      <c r="B6" s="23" t="s">
        <v>97</v>
      </c>
      <c r="C6" s="24"/>
      <c r="D6" s="24"/>
      <c r="E6" s="24"/>
      <c r="F6" s="25"/>
      <c r="G6" s="26"/>
      <c r="H6" s="27"/>
      <c r="I6" s="27"/>
      <c r="K6" s="25"/>
      <c r="L6" s="26"/>
    </row>
    <row r="7" spans="1:14" x14ac:dyDescent="0.2">
      <c r="B7" s="24" t="s">
        <v>98</v>
      </c>
      <c r="C7" s="24" t="s">
        <v>99</v>
      </c>
      <c r="D7" s="24" t="s">
        <v>100</v>
      </c>
      <c r="E7" s="28">
        <v>1450</v>
      </c>
      <c r="F7" s="25">
        <f>14504.09-0.01</f>
        <v>14504.08</v>
      </c>
      <c r="G7" s="26">
        <f>ROUND(F7/$F$75*100,2)</f>
        <v>2.02</v>
      </c>
      <c r="H7" s="27">
        <v>5.9499000000000003E-2</v>
      </c>
      <c r="I7" s="29"/>
      <c r="K7" s="25">
        <v>14504.089</v>
      </c>
      <c r="L7" s="26">
        <v>2.0210007412303002</v>
      </c>
      <c r="N7" s="8">
        <f>ROUND(F7,2)</f>
        <v>14504.08</v>
      </c>
    </row>
    <row r="8" spans="1:14" x14ac:dyDescent="0.2">
      <c r="B8" s="24" t="s">
        <v>101</v>
      </c>
      <c r="C8" s="24" t="s">
        <v>102</v>
      </c>
      <c r="D8" s="24" t="s">
        <v>103</v>
      </c>
      <c r="E8" s="28">
        <v>10000</v>
      </c>
      <c r="F8" s="25">
        <v>10036.01</v>
      </c>
      <c r="G8" s="26">
        <f t="shared" ref="G8:G10" si="0">ROUND(F8/$F$75*100,2)</f>
        <v>1.4</v>
      </c>
      <c r="H8" s="27">
        <v>6.0775999999999997E-2</v>
      </c>
      <c r="I8" s="29"/>
      <c r="K8" s="25">
        <v>10036.01</v>
      </c>
      <c r="L8" s="26">
        <v>1.39841831148407</v>
      </c>
      <c r="N8" s="8">
        <f t="shared" ref="N8:N69" si="1">ROUND(F8,2)</f>
        <v>10036.01</v>
      </c>
    </row>
    <row r="9" spans="1:14" x14ac:dyDescent="0.2">
      <c r="B9" s="24" t="s">
        <v>104</v>
      </c>
      <c r="C9" s="24" t="s">
        <v>105</v>
      </c>
      <c r="D9" s="24" t="s">
        <v>100</v>
      </c>
      <c r="E9" s="28">
        <v>950</v>
      </c>
      <c r="F9" s="25">
        <v>9537.31</v>
      </c>
      <c r="G9" s="26">
        <f t="shared" si="0"/>
        <v>1.33</v>
      </c>
      <c r="H9" s="27">
        <v>5.8750999999999998E-2</v>
      </c>
      <c r="I9" s="29"/>
      <c r="K9" s="25">
        <v>9537.3065000000006</v>
      </c>
      <c r="L9" s="26">
        <v>1.32892893209912</v>
      </c>
      <c r="N9" s="8">
        <f t="shared" si="1"/>
        <v>9537.31</v>
      </c>
    </row>
    <row r="10" spans="1:14" x14ac:dyDescent="0.2">
      <c r="B10" s="24" t="s">
        <v>106</v>
      </c>
      <c r="C10" s="24" t="s">
        <v>107</v>
      </c>
      <c r="D10" s="24" t="s">
        <v>100</v>
      </c>
      <c r="E10" s="28">
        <v>50</v>
      </c>
      <c r="F10" s="25">
        <v>501.02</v>
      </c>
      <c r="G10" s="26">
        <f t="shared" si="0"/>
        <v>7.0000000000000007E-2</v>
      </c>
      <c r="H10" s="27">
        <v>6.1253000000000002E-2</v>
      </c>
      <c r="I10" s="29"/>
      <c r="K10" s="25">
        <v>501.01650000000001</v>
      </c>
      <c r="L10" s="26">
        <v>6.9811672961232696E-2</v>
      </c>
      <c r="N10" s="8">
        <f t="shared" si="1"/>
        <v>501.02</v>
      </c>
    </row>
    <row r="11" spans="1:14" x14ac:dyDescent="0.2">
      <c r="B11" s="23" t="s">
        <v>63</v>
      </c>
      <c r="C11" s="23"/>
      <c r="D11" s="23"/>
      <c r="E11" s="23"/>
      <c r="F11" s="33">
        <f>SUM(F6:F10)</f>
        <v>34578.42</v>
      </c>
      <c r="G11" s="34">
        <f>SUM(G6:G10)</f>
        <v>4.82</v>
      </c>
      <c r="H11" s="32"/>
      <c r="I11" s="32"/>
      <c r="K11" s="33">
        <v>34578.421999999999</v>
      </c>
      <c r="L11" s="34">
        <v>4.8181596577747232</v>
      </c>
      <c r="N11" s="8"/>
    </row>
    <row r="12" spans="1:14" x14ac:dyDescent="0.2">
      <c r="B12" s="35" t="s">
        <v>108</v>
      </c>
      <c r="C12" s="44"/>
      <c r="D12" s="44"/>
      <c r="E12" s="44"/>
      <c r="F12" s="45"/>
      <c r="G12" s="46"/>
      <c r="H12" s="27"/>
      <c r="I12" s="27"/>
      <c r="K12" s="45"/>
      <c r="L12" s="46"/>
      <c r="N12" s="8"/>
    </row>
    <row r="13" spans="1:14" x14ac:dyDescent="0.2">
      <c r="B13" s="23" t="s">
        <v>63</v>
      </c>
      <c r="C13" s="23"/>
      <c r="D13" s="23"/>
      <c r="E13" s="23"/>
      <c r="F13" s="47" t="s">
        <v>109</v>
      </c>
      <c r="G13" s="48" t="s">
        <v>109</v>
      </c>
      <c r="H13" s="32"/>
      <c r="I13" s="32"/>
      <c r="K13" s="47" t="s">
        <v>109</v>
      </c>
      <c r="L13" s="48" t="s">
        <v>109</v>
      </c>
      <c r="N13" s="8"/>
    </row>
    <row r="14" spans="1:14" x14ac:dyDescent="0.2">
      <c r="B14" s="35" t="s">
        <v>82</v>
      </c>
      <c r="C14" s="35"/>
      <c r="D14" s="35"/>
      <c r="E14" s="35"/>
      <c r="F14" s="49">
        <f>F11</f>
        <v>34578.42</v>
      </c>
      <c r="G14" s="50">
        <f>G11</f>
        <v>4.82</v>
      </c>
      <c r="H14" s="32"/>
      <c r="I14" s="32"/>
      <c r="K14" s="49">
        <v>34578.421999999999</v>
      </c>
      <c r="L14" s="50">
        <v>4.8181596577747232</v>
      </c>
      <c r="N14" s="8">
        <f t="shared" si="1"/>
        <v>34578.42</v>
      </c>
    </row>
    <row r="15" spans="1:14" x14ac:dyDescent="0.2">
      <c r="B15" s="23" t="s">
        <v>18</v>
      </c>
      <c r="C15" s="24"/>
      <c r="D15" s="24"/>
      <c r="E15" s="24"/>
      <c r="F15" s="25"/>
      <c r="G15" s="26"/>
      <c r="H15" s="27"/>
      <c r="I15" s="27"/>
      <c r="K15" s="25"/>
      <c r="L15" s="26"/>
      <c r="N15" s="8"/>
    </row>
    <row r="16" spans="1:14" x14ac:dyDescent="0.2">
      <c r="B16" s="23" t="s">
        <v>19</v>
      </c>
      <c r="C16" s="24"/>
      <c r="D16" s="24"/>
      <c r="E16" s="24"/>
      <c r="F16" s="25"/>
      <c r="G16" s="26"/>
      <c r="H16" s="27"/>
      <c r="I16" s="27"/>
      <c r="K16" s="25"/>
      <c r="L16" s="26"/>
      <c r="N16" s="8"/>
    </row>
    <row r="17" spans="2:14" x14ac:dyDescent="0.2">
      <c r="B17" s="24" t="s">
        <v>110</v>
      </c>
      <c r="C17" s="24" t="s">
        <v>111</v>
      </c>
      <c r="D17" s="24" t="s">
        <v>22</v>
      </c>
      <c r="E17" s="28">
        <v>6000</v>
      </c>
      <c r="F17" s="25">
        <f>29587.92-0.02</f>
        <v>29587.899999999998</v>
      </c>
      <c r="G17" s="26">
        <f t="shared" ref="G17:G42" si="2">ROUND(F17/$F$75*100,2)</f>
        <v>4.12</v>
      </c>
      <c r="H17" s="27">
        <v>5.7118000000000002E-2</v>
      </c>
      <c r="I17" s="29"/>
      <c r="K17" s="25">
        <v>29587.919999999998</v>
      </c>
      <c r="L17" s="26">
        <v>4.1227827719109396</v>
      </c>
      <c r="N17" s="8">
        <f t="shared" si="1"/>
        <v>29587.9</v>
      </c>
    </row>
    <row r="18" spans="2:14" x14ac:dyDescent="0.2">
      <c r="B18" s="24" t="s">
        <v>112</v>
      </c>
      <c r="C18" s="24" t="s">
        <v>113</v>
      </c>
      <c r="D18" s="24" t="s">
        <v>22</v>
      </c>
      <c r="E18" s="28">
        <v>4500</v>
      </c>
      <c r="F18" s="25">
        <v>22187.88</v>
      </c>
      <c r="G18" s="26">
        <f t="shared" si="2"/>
        <v>3.09</v>
      </c>
      <c r="H18" s="27">
        <v>5.7049999999999997E-2</v>
      </c>
      <c r="I18" s="29"/>
      <c r="K18" s="25">
        <v>22187.88</v>
      </c>
      <c r="L18" s="26">
        <v>3.0916606983264501</v>
      </c>
      <c r="N18" s="8">
        <f t="shared" si="1"/>
        <v>22187.88</v>
      </c>
    </row>
    <row r="19" spans="2:14" x14ac:dyDescent="0.2">
      <c r="B19" s="24" t="s">
        <v>114</v>
      </c>
      <c r="C19" s="24" t="s">
        <v>115</v>
      </c>
      <c r="D19" s="24" t="s">
        <v>22</v>
      </c>
      <c r="E19" s="28">
        <v>4000</v>
      </c>
      <c r="F19" s="25">
        <v>19757.86</v>
      </c>
      <c r="G19" s="26">
        <f t="shared" si="2"/>
        <v>2.75</v>
      </c>
      <c r="H19" s="27">
        <v>5.7350999999999999E-2</v>
      </c>
      <c r="I19" s="29"/>
      <c r="K19" s="25">
        <v>19757.86</v>
      </c>
      <c r="L19" s="26">
        <v>2.7530615473419</v>
      </c>
      <c r="N19" s="8">
        <f t="shared" si="1"/>
        <v>19757.86</v>
      </c>
    </row>
    <row r="20" spans="2:14" x14ac:dyDescent="0.2">
      <c r="B20" s="24" t="s">
        <v>116</v>
      </c>
      <c r="C20" s="24" t="s">
        <v>117</v>
      </c>
      <c r="D20" s="24" t="s">
        <v>22</v>
      </c>
      <c r="E20" s="28">
        <v>4000</v>
      </c>
      <c r="F20" s="25">
        <v>19747.14</v>
      </c>
      <c r="G20" s="26">
        <f t="shared" si="2"/>
        <v>2.75</v>
      </c>
      <c r="H20" s="27">
        <v>5.7000000000000002E-2</v>
      </c>
      <c r="I20" s="29"/>
      <c r="K20" s="25">
        <v>19747.14</v>
      </c>
      <c r="L20" s="26">
        <v>2.7515678218175998</v>
      </c>
      <c r="N20" s="8">
        <f t="shared" si="1"/>
        <v>19747.14</v>
      </c>
    </row>
    <row r="21" spans="2:14" x14ac:dyDescent="0.2">
      <c r="B21" s="24" t="s">
        <v>118</v>
      </c>
      <c r="C21" s="24" t="s">
        <v>119</v>
      </c>
      <c r="D21" s="24" t="s">
        <v>22</v>
      </c>
      <c r="E21" s="28">
        <v>4000</v>
      </c>
      <c r="F21" s="25">
        <v>19745.82</v>
      </c>
      <c r="G21" s="26">
        <f t="shared" si="2"/>
        <v>2.75</v>
      </c>
      <c r="H21" s="27">
        <v>5.7299000000000003E-2</v>
      </c>
      <c r="I21" s="29"/>
      <c r="K21" s="25">
        <v>19745.82</v>
      </c>
      <c r="L21" s="26">
        <v>2.75138389292841</v>
      </c>
      <c r="N21" s="8">
        <f t="shared" si="1"/>
        <v>19745.82</v>
      </c>
    </row>
    <row r="22" spans="2:14" x14ac:dyDescent="0.2">
      <c r="B22" s="24" t="s">
        <v>120</v>
      </c>
      <c r="C22" s="24" t="s">
        <v>121</v>
      </c>
      <c r="D22" s="24" t="s">
        <v>122</v>
      </c>
      <c r="E22" s="28">
        <v>3500</v>
      </c>
      <c r="F22" s="25">
        <v>17288.990000000002</v>
      </c>
      <c r="G22" s="26">
        <f t="shared" si="2"/>
        <v>2.41</v>
      </c>
      <c r="H22" s="27">
        <v>5.7116E-2</v>
      </c>
      <c r="I22" s="29"/>
      <c r="K22" s="25">
        <v>17288.985000000001</v>
      </c>
      <c r="L22" s="26">
        <v>2.4090483380320999</v>
      </c>
      <c r="N22" s="8">
        <f t="shared" si="1"/>
        <v>17288.990000000002</v>
      </c>
    </row>
    <row r="23" spans="2:14" x14ac:dyDescent="0.2">
      <c r="B23" s="24" t="s">
        <v>123</v>
      </c>
      <c r="C23" s="24" t="s">
        <v>124</v>
      </c>
      <c r="D23" s="24" t="s">
        <v>22</v>
      </c>
      <c r="E23" s="28">
        <v>3000</v>
      </c>
      <c r="F23" s="25">
        <v>14903.85</v>
      </c>
      <c r="G23" s="26">
        <f t="shared" si="2"/>
        <v>2.08</v>
      </c>
      <c r="H23" s="27">
        <v>5.8873000000000002E-2</v>
      </c>
      <c r="I23" s="29"/>
      <c r="K23" s="25">
        <v>14903.85</v>
      </c>
      <c r="L23" s="26">
        <v>2.0767034659801999</v>
      </c>
      <c r="N23" s="8">
        <f t="shared" si="1"/>
        <v>14903.85</v>
      </c>
    </row>
    <row r="24" spans="2:14" x14ac:dyDescent="0.2">
      <c r="B24" s="24" t="s">
        <v>125</v>
      </c>
      <c r="C24" s="24" t="s">
        <v>126</v>
      </c>
      <c r="D24" s="24" t="s">
        <v>22</v>
      </c>
      <c r="E24" s="28">
        <v>3000</v>
      </c>
      <c r="F24" s="25">
        <v>14864.22</v>
      </c>
      <c r="G24" s="26">
        <f t="shared" si="2"/>
        <v>2.0699999999999998</v>
      </c>
      <c r="H24" s="27">
        <v>5.8497E-2</v>
      </c>
      <c r="I24" s="29"/>
      <c r="K24" s="25">
        <v>14864.22</v>
      </c>
      <c r="L24" s="26">
        <v>2.0711814191025901</v>
      </c>
      <c r="N24" s="8">
        <f t="shared" si="1"/>
        <v>14864.22</v>
      </c>
    </row>
    <row r="25" spans="2:14" x14ac:dyDescent="0.2">
      <c r="B25" s="24" t="s">
        <v>127</v>
      </c>
      <c r="C25" s="24" t="s">
        <v>128</v>
      </c>
      <c r="D25" s="24" t="s">
        <v>22</v>
      </c>
      <c r="E25" s="28">
        <v>3000</v>
      </c>
      <c r="F25" s="25">
        <v>14831.34</v>
      </c>
      <c r="G25" s="26">
        <f t="shared" si="2"/>
        <v>2.0699999999999998</v>
      </c>
      <c r="H25" s="27">
        <v>5.7652000000000002E-2</v>
      </c>
      <c r="I25" s="29"/>
      <c r="K25" s="25">
        <v>14831.34</v>
      </c>
      <c r="L25" s="26">
        <v>2.0665999176810499</v>
      </c>
      <c r="N25" s="8">
        <f t="shared" si="1"/>
        <v>14831.34</v>
      </c>
    </row>
    <row r="26" spans="2:14" x14ac:dyDescent="0.2">
      <c r="B26" s="24" t="s">
        <v>129</v>
      </c>
      <c r="C26" s="24" t="s">
        <v>130</v>
      </c>
      <c r="D26" s="24" t="s">
        <v>22</v>
      </c>
      <c r="E26" s="28">
        <v>2600</v>
      </c>
      <c r="F26" s="25">
        <v>12869.35</v>
      </c>
      <c r="G26" s="26">
        <f t="shared" si="2"/>
        <v>1.79</v>
      </c>
      <c r="H26" s="27">
        <v>5.7897999999999998E-2</v>
      </c>
      <c r="I26" s="29"/>
      <c r="K26" s="25">
        <v>12869.35</v>
      </c>
      <c r="L26" s="26">
        <v>1.79321609851899</v>
      </c>
      <c r="N26" s="8">
        <f t="shared" si="1"/>
        <v>12869.35</v>
      </c>
    </row>
    <row r="27" spans="2:14" x14ac:dyDescent="0.2">
      <c r="B27" s="24" t="s">
        <v>131</v>
      </c>
      <c r="C27" s="24" t="s">
        <v>132</v>
      </c>
      <c r="D27" s="24" t="s">
        <v>22</v>
      </c>
      <c r="E27" s="28">
        <v>2500</v>
      </c>
      <c r="F27" s="25">
        <v>12372.98</v>
      </c>
      <c r="G27" s="26">
        <f t="shared" si="2"/>
        <v>1.72</v>
      </c>
      <c r="H27" s="27">
        <v>5.7648999999999999E-2</v>
      </c>
      <c r="I27" s="29"/>
      <c r="K27" s="25">
        <v>12372.975</v>
      </c>
      <c r="L27" s="26">
        <v>1.7240511724813601</v>
      </c>
      <c r="N27" s="8">
        <f t="shared" si="1"/>
        <v>12372.98</v>
      </c>
    </row>
    <row r="28" spans="2:14" x14ac:dyDescent="0.2">
      <c r="B28" s="24" t="s">
        <v>133</v>
      </c>
      <c r="C28" s="24" t="s">
        <v>134</v>
      </c>
      <c r="D28" s="24" t="s">
        <v>28</v>
      </c>
      <c r="E28" s="28">
        <v>2000</v>
      </c>
      <c r="F28" s="25">
        <v>9901.06</v>
      </c>
      <c r="G28" s="26">
        <f t="shared" si="2"/>
        <v>1.38</v>
      </c>
      <c r="H28" s="27">
        <v>5.7897999999999998E-2</v>
      </c>
      <c r="I28" s="29"/>
      <c r="K28" s="25">
        <v>9901.06</v>
      </c>
      <c r="L28" s="26">
        <v>1.37961436936616</v>
      </c>
      <c r="N28" s="8">
        <f t="shared" si="1"/>
        <v>9901.06</v>
      </c>
    </row>
    <row r="29" spans="2:14" x14ac:dyDescent="0.2">
      <c r="B29" s="24" t="s">
        <v>135</v>
      </c>
      <c r="C29" s="24" t="s">
        <v>136</v>
      </c>
      <c r="D29" s="24" t="s">
        <v>25</v>
      </c>
      <c r="E29" s="28">
        <v>2000</v>
      </c>
      <c r="F29" s="25">
        <v>9898.5499999999993</v>
      </c>
      <c r="G29" s="26">
        <f t="shared" si="2"/>
        <v>1.38</v>
      </c>
      <c r="H29" s="27">
        <v>5.8451000000000003E-2</v>
      </c>
      <c r="I29" s="29"/>
      <c r="K29" s="25">
        <v>9898.5499999999993</v>
      </c>
      <c r="L29" s="26">
        <v>1.3792646257965799</v>
      </c>
      <c r="N29" s="8">
        <f t="shared" si="1"/>
        <v>9898.5499999999993</v>
      </c>
    </row>
    <row r="30" spans="2:14" x14ac:dyDescent="0.2">
      <c r="B30" s="24" t="s">
        <v>137</v>
      </c>
      <c r="C30" s="24" t="s">
        <v>138</v>
      </c>
      <c r="D30" s="24" t="s">
        <v>22</v>
      </c>
      <c r="E30" s="28">
        <v>2000</v>
      </c>
      <c r="F30" s="25">
        <v>9882.7099999999991</v>
      </c>
      <c r="G30" s="26">
        <f t="shared" si="2"/>
        <v>1.38</v>
      </c>
      <c r="H30" s="27">
        <v>5.6999000000000001E-2</v>
      </c>
      <c r="I30" s="29"/>
      <c r="K30" s="25">
        <v>9882.7099999999991</v>
      </c>
      <c r="L30" s="26">
        <v>1.3770574791263399</v>
      </c>
      <c r="N30" s="8">
        <f t="shared" si="1"/>
        <v>9882.7099999999991</v>
      </c>
    </row>
    <row r="31" spans="2:14" x14ac:dyDescent="0.2">
      <c r="B31" s="24" t="s">
        <v>139</v>
      </c>
      <c r="C31" s="24" t="s">
        <v>140</v>
      </c>
      <c r="D31" s="24" t="s">
        <v>22</v>
      </c>
      <c r="E31" s="28">
        <v>2000</v>
      </c>
      <c r="F31" s="25">
        <v>9881.18</v>
      </c>
      <c r="G31" s="26">
        <f t="shared" si="2"/>
        <v>1.38</v>
      </c>
      <c r="H31" s="27">
        <v>5.7001000000000003E-2</v>
      </c>
      <c r="I31" s="29"/>
      <c r="K31" s="25">
        <v>9881.18</v>
      </c>
      <c r="L31" s="26">
        <v>1.3768442888229699</v>
      </c>
      <c r="N31" s="8">
        <f t="shared" si="1"/>
        <v>9881.18</v>
      </c>
    </row>
    <row r="32" spans="2:14" x14ac:dyDescent="0.2">
      <c r="B32" s="24" t="s">
        <v>141</v>
      </c>
      <c r="C32" s="24" t="s">
        <v>142</v>
      </c>
      <c r="D32" s="24" t="s">
        <v>22</v>
      </c>
      <c r="E32" s="28">
        <v>2000</v>
      </c>
      <c r="F32" s="25">
        <v>9879.66</v>
      </c>
      <c r="G32" s="26">
        <f t="shared" si="2"/>
        <v>1.38</v>
      </c>
      <c r="H32" s="27">
        <v>5.6999000000000001E-2</v>
      </c>
      <c r="I32" s="29"/>
      <c r="K32" s="25">
        <v>9879.66</v>
      </c>
      <c r="L32" s="26">
        <v>1.3766324919202699</v>
      </c>
      <c r="N32" s="8">
        <f t="shared" si="1"/>
        <v>9879.66</v>
      </c>
    </row>
    <row r="33" spans="2:14" x14ac:dyDescent="0.2">
      <c r="B33" s="24" t="s">
        <v>143</v>
      </c>
      <c r="C33" s="24" t="s">
        <v>144</v>
      </c>
      <c r="D33" s="24" t="s">
        <v>22</v>
      </c>
      <c r="E33" s="28">
        <v>2000</v>
      </c>
      <c r="F33" s="25">
        <v>9879.66</v>
      </c>
      <c r="G33" s="26">
        <f t="shared" si="2"/>
        <v>1.38</v>
      </c>
      <c r="H33" s="27">
        <v>5.6999000000000001E-2</v>
      </c>
      <c r="I33" s="29"/>
      <c r="K33" s="25">
        <v>9879.66</v>
      </c>
      <c r="L33" s="26">
        <v>1.3766324919202699</v>
      </c>
      <c r="N33" s="8">
        <f t="shared" si="1"/>
        <v>9879.66</v>
      </c>
    </row>
    <row r="34" spans="2:14" x14ac:dyDescent="0.2">
      <c r="B34" s="24" t="s">
        <v>145</v>
      </c>
      <c r="C34" s="24" t="s">
        <v>146</v>
      </c>
      <c r="D34" s="24" t="s">
        <v>22</v>
      </c>
      <c r="E34" s="28">
        <v>1500</v>
      </c>
      <c r="F34" s="25">
        <v>7441.96</v>
      </c>
      <c r="G34" s="26">
        <f t="shared" si="2"/>
        <v>1.04</v>
      </c>
      <c r="H34" s="27">
        <v>5.8101E-2</v>
      </c>
      <c r="I34" s="29"/>
      <c r="K34" s="25">
        <v>7441.9575000000004</v>
      </c>
      <c r="L34" s="26">
        <v>1.0369628608666399</v>
      </c>
      <c r="N34" s="8">
        <f t="shared" si="1"/>
        <v>7441.96</v>
      </c>
    </row>
    <row r="35" spans="2:14" x14ac:dyDescent="0.2">
      <c r="B35" s="24" t="s">
        <v>147</v>
      </c>
      <c r="C35" s="24" t="s">
        <v>148</v>
      </c>
      <c r="D35" s="24" t="s">
        <v>28</v>
      </c>
      <c r="E35" s="28">
        <v>1500</v>
      </c>
      <c r="F35" s="25">
        <v>7409.27</v>
      </c>
      <c r="G35" s="26">
        <f t="shared" si="2"/>
        <v>1.03</v>
      </c>
      <c r="H35" s="27">
        <v>5.7300999999999998E-2</v>
      </c>
      <c r="I35" s="29"/>
      <c r="K35" s="25">
        <v>7409.2725</v>
      </c>
      <c r="L35" s="26">
        <v>1.03240853075828</v>
      </c>
      <c r="N35" s="8">
        <f t="shared" si="1"/>
        <v>7409.27</v>
      </c>
    </row>
    <row r="36" spans="2:14" x14ac:dyDescent="0.2">
      <c r="B36" s="24" t="s">
        <v>149</v>
      </c>
      <c r="C36" s="24" t="s">
        <v>150</v>
      </c>
      <c r="D36" s="24" t="s">
        <v>22</v>
      </c>
      <c r="E36" s="28">
        <v>1300</v>
      </c>
      <c r="F36" s="25">
        <v>6412.65</v>
      </c>
      <c r="G36" s="26">
        <f t="shared" si="2"/>
        <v>0.89</v>
      </c>
      <c r="H36" s="27">
        <v>5.7817E-2</v>
      </c>
      <c r="I36" s="29"/>
      <c r="K36" s="25">
        <v>6412.6464999999998</v>
      </c>
      <c r="L36" s="26">
        <v>0.89353859658113699</v>
      </c>
      <c r="N36" s="8">
        <f t="shared" si="1"/>
        <v>6412.65</v>
      </c>
    </row>
    <row r="37" spans="2:14" x14ac:dyDescent="0.2">
      <c r="B37" s="24" t="s">
        <v>151</v>
      </c>
      <c r="C37" s="24" t="s">
        <v>152</v>
      </c>
      <c r="D37" s="24" t="s">
        <v>22</v>
      </c>
      <c r="E37" s="28">
        <v>1000</v>
      </c>
      <c r="F37" s="25">
        <v>4950.01</v>
      </c>
      <c r="G37" s="26">
        <f t="shared" si="2"/>
        <v>0.69</v>
      </c>
      <c r="H37" s="27">
        <v>5.7602E-2</v>
      </c>
      <c r="I37" s="29"/>
      <c r="K37" s="25">
        <v>4950.0050000000001</v>
      </c>
      <c r="L37" s="26">
        <v>0.68973403114761</v>
      </c>
      <c r="N37" s="8">
        <f t="shared" si="1"/>
        <v>4950.01</v>
      </c>
    </row>
    <row r="38" spans="2:14" x14ac:dyDescent="0.2">
      <c r="B38" s="24" t="s">
        <v>153</v>
      </c>
      <c r="C38" s="24" t="s">
        <v>154</v>
      </c>
      <c r="D38" s="24" t="s">
        <v>22</v>
      </c>
      <c r="E38" s="28">
        <v>1000</v>
      </c>
      <c r="F38" s="25">
        <v>4948.9799999999996</v>
      </c>
      <c r="G38" s="26">
        <f t="shared" si="2"/>
        <v>0.69</v>
      </c>
      <c r="H38" s="27">
        <v>5.7898999999999999E-2</v>
      </c>
      <c r="I38" s="29"/>
      <c r="K38" s="25">
        <v>4948.9750000000004</v>
      </c>
      <c r="L38" s="26">
        <v>0.68959051087801804</v>
      </c>
      <c r="N38" s="8">
        <f t="shared" si="1"/>
        <v>4948.9799999999996</v>
      </c>
    </row>
    <row r="39" spans="2:14" x14ac:dyDescent="0.2">
      <c r="B39" s="24" t="s">
        <v>155</v>
      </c>
      <c r="C39" s="24" t="s">
        <v>156</v>
      </c>
      <c r="D39" s="24" t="s">
        <v>22</v>
      </c>
      <c r="E39" s="28">
        <v>1000</v>
      </c>
      <c r="F39" s="25">
        <v>4944.6000000000004</v>
      </c>
      <c r="G39" s="26">
        <f t="shared" si="2"/>
        <v>0.69</v>
      </c>
      <c r="H39" s="27">
        <v>5.7598999999999997E-2</v>
      </c>
      <c r="I39" s="29"/>
      <c r="K39" s="25">
        <v>4944.6000000000004</v>
      </c>
      <c r="L39" s="26">
        <v>0.68898089808242102</v>
      </c>
      <c r="N39" s="8">
        <f t="shared" si="1"/>
        <v>4944.6000000000004</v>
      </c>
    </row>
    <row r="40" spans="2:14" x14ac:dyDescent="0.2">
      <c r="B40" s="24" t="s">
        <v>157</v>
      </c>
      <c r="C40" s="24" t="s">
        <v>158</v>
      </c>
      <c r="D40" s="24" t="s">
        <v>22</v>
      </c>
      <c r="E40" s="28">
        <v>1000</v>
      </c>
      <c r="F40" s="25">
        <v>4940.2299999999996</v>
      </c>
      <c r="G40" s="26">
        <f t="shared" si="2"/>
        <v>0.69</v>
      </c>
      <c r="H40" s="27">
        <v>5.7350999999999999E-2</v>
      </c>
      <c r="I40" s="29"/>
      <c r="K40" s="25">
        <v>4940.2299999999996</v>
      </c>
      <c r="L40" s="26">
        <v>0.68837198198716099</v>
      </c>
      <c r="N40" s="8">
        <f t="shared" si="1"/>
        <v>4940.2299999999996</v>
      </c>
    </row>
    <row r="41" spans="2:14" x14ac:dyDescent="0.2">
      <c r="B41" s="24" t="s">
        <v>159</v>
      </c>
      <c r="C41" s="24" t="s">
        <v>160</v>
      </c>
      <c r="D41" s="24" t="s">
        <v>22</v>
      </c>
      <c r="E41" s="28">
        <v>600</v>
      </c>
      <c r="F41" s="25">
        <v>2969.67</v>
      </c>
      <c r="G41" s="26">
        <f t="shared" si="2"/>
        <v>0.41</v>
      </c>
      <c r="H41" s="27">
        <v>5.8247E-2</v>
      </c>
      <c r="I41" s="29"/>
      <c r="K41" s="25">
        <v>2969.67</v>
      </c>
      <c r="L41" s="26">
        <v>0.413794018446067</v>
      </c>
      <c r="N41" s="8">
        <f t="shared" si="1"/>
        <v>2969.67</v>
      </c>
    </row>
    <row r="42" spans="2:14" x14ac:dyDescent="0.2">
      <c r="B42" s="24" t="s">
        <v>161</v>
      </c>
      <c r="C42" s="24" t="s">
        <v>162</v>
      </c>
      <c r="D42" s="24" t="s">
        <v>22</v>
      </c>
      <c r="E42" s="28">
        <v>500</v>
      </c>
      <c r="F42" s="25">
        <v>2466.87</v>
      </c>
      <c r="G42" s="26">
        <f t="shared" si="2"/>
        <v>0.34</v>
      </c>
      <c r="H42" s="27">
        <v>5.6999000000000001E-2</v>
      </c>
      <c r="I42" s="29"/>
      <c r="K42" s="25">
        <v>2466.87</v>
      </c>
      <c r="L42" s="26">
        <v>0.34373383247433198</v>
      </c>
      <c r="N42" s="8">
        <f t="shared" si="1"/>
        <v>2466.87</v>
      </c>
    </row>
    <row r="43" spans="2:14" x14ac:dyDescent="0.2">
      <c r="B43" s="23" t="s">
        <v>63</v>
      </c>
      <c r="C43" s="23"/>
      <c r="D43" s="23"/>
      <c r="E43" s="23"/>
      <c r="F43" s="30">
        <f>SUM(F16:F42)</f>
        <v>303964.38999999996</v>
      </c>
      <c r="G43" s="31">
        <f>SUM(G16:G42)</f>
        <v>42.349999999999994</v>
      </c>
      <c r="H43" s="32"/>
      <c r="I43" s="32"/>
      <c r="K43" s="30">
        <v>303964.38649999991</v>
      </c>
      <c r="L43" s="31">
        <v>42.354418152295843</v>
      </c>
      <c r="N43" s="8"/>
    </row>
    <row r="44" spans="2:14" x14ac:dyDescent="0.2">
      <c r="B44" s="23" t="s">
        <v>64</v>
      </c>
      <c r="C44" s="24"/>
      <c r="D44" s="24"/>
      <c r="E44" s="24"/>
      <c r="F44" s="25"/>
      <c r="G44" s="26"/>
      <c r="H44" s="27"/>
      <c r="I44" s="27"/>
      <c r="K44" s="25"/>
      <c r="L44" s="26"/>
      <c r="N44" s="8"/>
    </row>
    <row r="45" spans="2:14" x14ac:dyDescent="0.2">
      <c r="B45" s="24" t="s">
        <v>163</v>
      </c>
      <c r="C45" s="24" t="s">
        <v>164</v>
      </c>
      <c r="D45" s="24" t="s">
        <v>22</v>
      </c>
      <c r="E45" s="28">
        <v>8000</v>
      </c>
      <c r="F45" s="25">
        <f>39350.88-0.02</f>
        <v>39350.86</v>
      </c>
      <c r="G45" s="26">
        <f>ROUND(F45/$F$75*100,2)+0.01</f>
        <v>5.49</v>
      </c>
      <c r="H45" s="27">
        <v>6.6900000000000001E-2</v>
      </c>
      <c r="I45" s="29"/>
      <c r="K45" s="25">
        <v>39350.879999999997</v>
      </c>
      <c r="L45" s="26">
        <v>5.48315427794636</v>
      </c>
      <c r="N45" s="8">
        <f t="shared" si="1"/>
        <v>39350.86</v>
      </c>
    </row>
    <row r="46" spans="2:14" x14ac:dyDescent="0.2">
      <c r="B46" s="24" t="s">
        <v>165</v>
      </c>
      <c r="C46" s="24" t="s">
        <v>166</v>
      </c>
      <c r="D46" s="24" t="s">
        <v>22</v>
      </c>
      <c r="E46" s="28">
        <v>6000</v>
      </c>
      <c r="F46" s="25">
        <v>29887.89</v>
      </c>
      <c r="G46" s="26">
        <f t="shared" ref="G46:G58" si="3">ROUND(F46/$F$75*100,2)</f>
        <v>4.16</v>
      </c>
      <c r="H46" s="27">
        <v>5.9526999999999997E-2</v>
      </c>
      <c r="I46" s="29"/>
      <c r="K46" s="25">
        <v>29887.89</v>
      </c>
      <c r="L46" s="26">
        <v>4.1645806119784403</v>
      </c>
      <c r="N46" s="8">
        <f t="shared" si="1"/>
        <v>29887.89</v>
      </c>
    </row>
    <row r="47" spans="2:14" x14ac:dyDescent="0.2">
      <c r="B47" s="24" t="s">
        <v>167</v>
      </c>
      <c r="C47" s="24" t="s">
        <v>168</v>
      </c>
      <c r="D47" s="24" t="s">
        <v>22</v>
      </c>
      <c r="E47" s="28">
        <v>5000</v>
      </c>
      <c r="F47" s="25">
        <v>24750.3</v>
      </c>
      <c r="G47" s="26">
        <f t="shared" si="3"/>
        <v>3.45</v>
      </c>
      <c r="H47" s="27">
        <v>5.8451000000000003E-2</v>
      </c>
      <c r="I47" s="29"/>
      <c r="K47" s="25">
        <v>24750.3</v>
      </c>
      <c r="L47" s="26">
        <v>3.4487084742566299</v>
      </c>
      <c r="N47" s="8">
        <f t="shared" si="1"/>
        <v>24750.3</v>
      </c>
    </row>
    <row r="48" spans="2:14" x14ac:dyDescent="0.2">
      <c r="B48" s="24" t="s">
        <v>169</v>
      </c>
      <c r="C48" s="24" t="s">
        <v>170</v>
      </c>
      <c r="D48" s="24" t="s">
        <v>22</v>
      </c>
      <c r="E48" s="28">
        <v>4000</v>
      </c>
      <c r="F48" s="25">
        <v>19924.68</v>
      </c>
      <c r="G48" s="26">
        <f t="shared" si="3"/>
        <v>2.78</v>
      </c>
      <c r="H48" s="27">
        <v>5.9998999999999997E-2</v>
      </c>
      <c r="I48" s="29"/>
      <c r="K48" s="25">
        <v>19924.68</v>
      </c>
      <c r="L48" s="26">
        <v>2.7763062574131099</v>
      </c>
      <c r="N48" s="8">
        <f t="shared" si="1"/>
        <v>19924.68</v>
      </c>
    </row>
    <row r="49" spans="2:14" x14ac:dyDescent="0.2">
      <c r="B49" s="24" t="s">
        <v>171</v>
      </c>
      <c r="C49" s="24" t="s">
        <v>172</v>
      </c>
      <c r="D49" s="24" t="s">
        <v>22</v>
      </c>
      <c r="E49" s="28">
        <v>4000</v>
      </c>
      <c r="F49" s="25">
        <v>19683</v>
      </c>
      <c r="G49" s="26">
        <f t="shared" si="3"/>
        <v>2.74</v>
      </c>
      <c r="H49" s="27">
        <v>6.6049999999999998E-2</v>
      </c>
      <c r="I49" s="29"/>
      <c r="K49" s="25">
        <v>19683</v>
      </c>
      <c r="L49" s="26">
        <v>2.74263054988397</v>
      </c>
      <c r="N49" s="8">
        <f t="shared" si="1"/>
        <v>19683</v>
      </c>
    </row>
    <row r="50" spans="2:14" x14ac:dyDescent="0.2">
      <c r="B50" s="24" t="s">
        <v>173</v>
      </c>
      <c r="C50" s="24" t="s">
        <v>174</v>
      </c>
      <c r="D50" s="24" t="s">
        <v>22</v>
      </c>
      <c r="E50" s="28">
        <v>3900</v>
      </c>
      <c r="F50" s="25">
        <v>19457.919999999998</v>
      </c>
      <c r="G50" s="26">
        <f t="shared" si="3"/>
        <v>2.71</v>
      </c>
      <c r="H50" s="27">
        <v>6.5795999999999993E-2</v>
      </c>
      <c r="I50" s="29"/>
      <c r="K50" s="25">
        <v>19457.919000000002</v>
      </c>
      <c r="L50" s="26">
        <v>2.7112677481363501</v>
      </c>
      <c r="N50" s="8">
        <f t="shared" si="1"/>
        <v>19457.919999999998</v>
      </c>
    </row>
    <row r="51" spans="2:14" x14ac:dyDescent="0.2">
      <c r="B51" s="24" t="s">
        <v>175</v>
      </c>
      <c r="C51" s="24" t="s">
        <v>176</v>
      </c>
      <c r="D51" s="24" t="s">
        <v>22</v>
      </c>
      <c r="E51" s="28">
        <v>3500</v>
      </c>
      <c r="F51" s="25">
        <v>17256.439999999999</v>
      </c>
      <c r="G51" s="26">
        <f t="shared" si="3"/>
        <v>2.4</v>
      </c>
      <c r="H51" s="27">
        <v>6.6050999999999999E-2</v>
      </c>
      <c r="I51" s="29"/>
      <c r="K51" s="25">
        <v>17256.435000000001</v>
      </c>
      <c r="L51" s="26">
        <v>2.40451281883285</v>
      </c>
      <c r="N51" s="8">
        <f t="shared" si="1"/>
        <v>17256.439999999999</v>
      </c>
    </row>
    <row r="52" spans="2:14" x14ac:dyDescent="0.2">
      <c r="B52" s="24" t="s">
        <v>177</v>
      </c>
      <c r="C52" s="24" t="s">
        <v>178</v>
      </c>
      <c r="D52" s="24" t="s">
        <v>22</v>
      </c>
      <c r="E52" s="28">
        <v>3000</v>
      </c>
      <c r="F52" s="25">
        <v>14928.5</v>
      </c>
      <c r="G52" s="26">
        <f t="shared" si="3"/>
        <v>2.08</v>
      </c>
      <c r="H52" s="27">
        <v>6.7249000000000003E-2</v>
      </c>
      <c r="I52" s="29"/>
      <c r="K52" s="25">
        <v>14928.495000000001</v>
      </c>
      <c r="L52" s="26">
        <v>2.0801375019453401</v>
      </c>
      <c r="N52" s="8">
        <f t="shared" si="1"/>
        <v>14928.5</v>
      </c>
    </row>
    <row r="53" spans="2:14" x14ac:dyDescent="0.2">
      <c r="B53" s="24" t="s">
        <v>179</v>
      </c>
      <c r="C53" s="24" t="s">
        <v>180</v>
      </c>
      <c r="D53" s="24" t="s">
        <v>22</v>
      </c>
      <c r="E53" s="28">
        <v>2000</v>
      </c>
      <c r="F53" s="25">
        <v>9864.14</v>
      </c>
      <c r="G53" s="26">
        <f t="shared" si="3"/>
        <v>1.37</v>
      </c>
      <c r="H53" s="27">
        <v>6.615E-2</v>
      </c>
      <c r="I53" s="29"/>
      <c r="K53" s="25">
        <v>9864.14</v>
      </c>
      <c r="L53" s="26">
        <v>1.37446993407166</v>
      </c>
      <c r="N53" s="8">
        <f t="shared" si="1"/>
        <v>9864.14</v>
      </c>
    </row>
    <row r="54" spans="2:14" x14ac:dyDescent="0.2">
      <c r="B54" s="24" t="s">
        <v>181</v>
      </c>
      <c r="C54" s="24" t="s">
        <v>182</v>
      </c>
      <c r="D54" s="24" t="s">
        <v>28</v>
      </c>
      <c r="E54" s="28">
        <v>1000</v>
      </c>
      <c r="F54" s="25">
        <v>4976.32</v>
      </c>
      <c r="G54" s="26">
        <f t="shared" si="3"/>
        <v>0.69</v>
      </c>
      <c r="H54" s="27">
        <v>6.6803000000000001E-2</v>
      </c>
      <c r="I54" s="29"/>
      <c r="K54" s="25">
        <v>4976.32</v>
      </c>
      <c r="L54" s="26">
        <v>0.69340076502558601</v>
      </c>
      <c r="N54" s="8">
        <f t="shared" si="1"/>
        <v>4976.32</v>
      </c>
    </row>
    <row r="55" spans="2:14" x14ac:dyDescent="0.2">
      <c r="B55" s="24" t="s">
        <v>183</v>
      </c>
      <c r="C55" s="24" t="s">
        <v>184</v>
      </c>
      <c r="D55" s="24" t="s">
        <v>22</v>
      </c>
      <c r="E55" s="28">
        <v>1000</v>
      </c>
      <c r="F55" s="25">
        <v>4942.67</v>
      </c>
      <c r="G55" s="26">
        <f t="shared" si="3"/>
        <v>0.69</v>
      </c>
      <c r="H55" s="27">
        <v>6.6151000000000001E-2</v>
      </c>
      <c r="I55" s="29"/>
      <c r="K55" s="25">
        <v>4942.67</v>
      </c>
      <c r="L55" s="26">
        <v>0.68871197175202004</v>
      </c>
      <c r="N55" s="8">
        <f t="shared" si="1"/>
        <v>4942.67</v>
      </c>
    </row>
    <row r="56" spans="2:14" x14ac:dyDescent="0.2">
      <c r="B56" s="24" t="s">
        <v>185</v>
      </c>
      <c r="C56" s="24" t="s">
        <v>186</v>
      </c>
      <c r="D56" s="24" t="s">
        <v>22</v>
      </c>
      <c r="E56" s="28">
        <v>1000</v>
      </c>
      <c r="F56" s="25">
        <v>4938.22</v>
      </c>
      <c r="G56" s="26">
        <f t="shared" si="3"/>
        <v>0.69</v>
      </c>
      <c r="H56" s="27">
        <v>5.7801999999999999E-2</v>
      </c>
      <c r="I56" s="29"/>
      <c r="K56" s="25">
        <v>4938.22</v>
      </c>
      <c r="L56" s="26">
        <v>0.68809190845135504</v>
      </c>
      <c r="N56" s="8">
        <f t="shared" si="1"/>
        <v>4938.22</v>
      </c>
    </row>
    <row r="57" spans="2:14" x14ac:dyDescent="0.2">
      <c r="B57" s="24" t="s">
        <v>187</v>
      </c>
      <c r="C57" s="24" t="s">
        <v>188</v>
      </c>
      <c r="D57" s="24" t="s">
        <v>22</v>
      </c>
      <c r="E57" s="28">
        <v>1000</v>
      </c>
      <c r="F57" s="25">
        <v>4937.37</v>
      </c>
      <c r="G57" s="26">
        <f t="shared" si="3"/>
        <v>0.69</v>
      </c>
      <c r="H57" s="27">
        <v>6.6147999999999998E-2</v>
      </c>
      <c r="I57" s="29"/>
      <c r="K57" s="25">
        <v>4937.3649999999998</v>
      </c>
      <c r="L57" s="26">
        <v>0.68797277269358703</v>
      </c>
      <c r="N57" s="8">
        <f t="shared" si="1"/>
        <v>4937.37</v>
      </c>
    </row>
    <row r="58" spans="2:14" x14ac:dyDescent="0.2">
      <c r="B58" s="24" t="s">
        <v>189</v>
      </c>
      <c r="C58" s="24" t="s">
        <v>190</v>
      </c>
      <c r="D58" s="24" t="s">
        <v>22</v>
      </c>
      <c r="E58" s="28">
        <v>1000</v>
      </c>
      <c r="F58" s="25">
        <v>4932.5200000000004</v>
      </c>
      <c r="G58" s="26">
        <f t="shared" si="3"/>
        <v>0.69</v>
      </c>
      <c r="H58" s="27">
        <v>6.4850000000000005E-2</v>
      </c>
      <c r="I58" s="29"/>
      <c r="K58" s="25">
        <v>4932.5200000000004</v>
      </c>
      <c r="L58" s="26">
        <v>0.68729767006623399</v>
      </c>
      <c r="N58" s="8">
        <f t="shared" si="1"/>
        <v>4932.5200000000004</v>
      </c>
    </row>
    <row r="59" spans="2:14" x14ac:dyDescent="0.2">
      <c r="B59" s="23" t="s">
        <v>63</v>
      </c>
      <c r="C59" s="23"/>
      <c r="D59" s="23"/>
      <c r="E59" s="23"/>
      <c r="F59" s="30">
        <f>SUM(F44:F58)</f>
        <v>219830.83000000005</v>
      </c>
      <c r="G59" s="31">
        <f>SUM(G44:G58)</f>
        <v>30.63000000000001</v>
      </c>
      <c r="H59" s="32"/>
      <c r="I59" s="32"/>
      <c r="K59" s="30">
        <v>219830.834</v>
      </c>
      <c r="L59" s="31">
        <v>30.631243262453491</v>
      </c>
      <c r="N59" s="8"/>
    </row>
    <row r="60" spans="2:14" x14ac:dyDescent="0.2">
      <c r="B60" s="23" t="s">
        <v>79</v>
      </c>
      <c r="C60" s="24"/>
      <c r="D60" s="24"/>
      <c r="E60" s="24"/>
      <c r="F60" s="25"/>
      <c r="G60" s="26"/>
      <c r="H60" s="27"/>
      <c r="I60" s="27"/>
      <c r="K60" s="25"/>
      <c r="L60" s="26"/>
      <c r="N60" s="8"/>
    </row>
    <row r="61" spans="2:14" x14ac:dyDescent="0.2">
      <c r="B61" s="24" t="s">
        <v>191</v>
      </c>
      <c r="C61" s="24" t="s">
        <v>192</v>
      </c>
      <c r="D61" s="24" t="s">
        <v>200</v>
      </c>
      <c r="E61" s="28">
        <v>33500000</v>
      </c>
      <c r="F61" s="25">
        <f>33322.52-0.01</f>
        <v>33322.509999999995</v>
      </c>
      <c r="G61" s="26">
        <f>ROUND(F61/$F$75*100,2)+0.01</f>
        <v>4.6499999999999995</v>
      </c>
      <c r="H61" s="27">
        <v>5.4002000000000001E-2</v>
      </c>
      <c r="I61" s="29"/>
      <c r="K61" s="25">
        <v>33322.517</v>
      </c>
      <c r="L61" s="26">
        <v>4.6431617702193799</v>
      </c>
      <c r="N61" s="8">
        <f t="shared" si="1"/>
        <v>33322.51</v>
      </c>
    </row>
    <row r="62" spans="2:14" x14ac:dyDescent="0.2">
      <c r="B62" s="24" t="s">
        <v>193</v>
      </c>
      <c r="C62" s="24" t="s">
        <v>194</v>
      </c>
      <c r="D62" s="24" t="s">
        <v>200</v>
      </c>
      <c r="E62" s="28">
        <v>30000000</v>
      </c>
      <c r="F62" s="25">
        <v>29871.84</v>
      </c>
      <c r="G62" s="26">
        <f t="shared" ref="G62:G64" si="4">ROUND(F62/$F$75*100,2)</f>
        <v>4.16</v>
      </c>
      <c r="H62" s="27">
        <v>5.3998999999999998E-2</v>
      </c>
      <c r="I62" s="29"/>
      <c r="K62" s="25">
        <v>29871.84</v>
      </c>
      <c r="L62" s="26">
        <v>4.1623442038940199</v>
      </c>
      <c r="N62" s="8">
        <f t="shared" si="1"/>
        <v>29871.84</v>
      </c>
    </row>
    <row r="63" spans="2:14" x14ac:dyDescent="0.2">
      <c r="B63" s="24" t="s">
        <v>92</v>
      </c>
      <c r="C63" s="24" t="s">
        <v>93</v>
      </c>
      <c r="D63" s="24" t="s">
        <v>200</v>
      </c>
      <c r="E63" s="28">
        <v>27000000</v>
      </c>
      <c r="F63" s="25">
        <v>26912.82</v>
      </c>
      <c r="G63" s="26">
        <f t="shared" si="4"/>
        <v>3.75</v>
      </c>
      <c r="H63" s="27">
        <v>5.3746000000000002E-2</v>
      </c>
      <c r="I63" s="29"/>
      <c r="K63" s="25">
        <v>26912.816999999999</v>
      </c>
      <c r="L63" s="26">
        <v>3.75003373914732</v>
      </c>
      <c r="N63" s="8">
        <f t="shared" si="1"/>
        <v>26912.82</v>
      </c>
    </row>
    <row r="64" spans="2:14" x14ac:dyDescent="0.2">
      <c r="B64" s="24" t="s">
        <v>195</v>
      </c>
      <c r="C64" s="24" t="s">
        <v>196</v>
      </c>
      <c r="D64" s="24" t="s">
        <v>200</v>
      </c>
      <c r="E64" s="28">
        <v>5000000</v>
      </c>
      <c r="F64" s="25">
        <v>4963.1400000000003</v>
      </c>
      <c r="G64" s="26">
        <f t="shared" si="4"/>
        <v>0.69</v>
      </c>
      <c r="H64" s="27">
        <v>5.4219000000000003E-2</v>
      </c>
      <c r="I64" s="29"/>
      <c r="K64" s="25">
        <v>4963.1400000000003</v>
      </c>
      <c r="L64" s="26">
        <v>0.691564262935078</v>
      </c>
      <c r="N64" s="8">
        <f t="shared" si="1"/>
        <v>4963.1400000000003</v>
      </c>
    </row>
    <row r="65" spans="2:14" x14ac:dyDescent="0.2">
      <c r="B65" s="23" t="s">
        <v>63</v>
      </c>
      <c r="C65" s="23"/>
      <c r="D65" s="23"/>
      <c r="E65" s="23"/>
      <c r="F65" s="33">
        <f>SUM(F60:F64)</f>
        <v>95070.309999999983</v>
      </c>
      <c r="G65" s="34">
        <f>SUM(G60:G64)</f>
        <v>13.249999999999998</v>
      </c>
      <c r="H65" s="32"/>
      <c r="I65" s="32"/>
      <c r="K65" s="33">
        <v>95070.313999999998</v>
      </c>
      <c r="L65" s="34">
        <v>13.247103976195797</v>
      </c>
      <c r="N65" s="8"/>
    </row>
    <row r="66" spans="2:14" x14ac:dyDescent="0.2">
      <c r="B66" s="35" t="s">
        <v>82</v>
      </c>
      <c r="C66" s="35"/>
      <c r="D66" s="35"/>
      <c r="E66" s="35"/>
      <c r="F66" s="36">
        <f>+F43+F59+F65</f>
        <v>618865.52999999991</v>
      </c>
      <c r="G66" s="37">
        <f>+G43+G59+G65</f>
        <v>86.23</v>
      </c>
      <c r="H66" s="32"/>
      <c r="I66" s="32"/>
      <c r="K66" s="36">
        <v>618865.53449999995</v>
      </c>
      <c r="L66" s="37">
        <v>86.232765390945133</v>
      </c>
      <c r="N66" s="8"/>
    </row>
    <row r="67" spans="2:14" x14ac:dyDescent="0.2">
      <c r="B67" s="23" t="s">
        <v>197</v>
      </c>
      <c r="C67" s="24"/>
      <c r="D67" s="24"/>
      <c r="E67" s="24"/>
      <c r="F67" s="25"/>
      <c r="G67" s="26"/>
      <c r="H67" s="27"/>
      <c r="I67" s="27"/>
      <c r="K67" s="25"/>
      <c r="L67" s="26"/>
      <c r="N67" s="8"/>
    </row>
    <row r="68" spans="2:14" x14ac:dyDescent="0.2">
      <c r="B68" s="24" t="s">
        <v>198</v>
      </c>
      <c r="C68" s="24" t="s">
        <v>199</v>
      </c>
      <c r="D68" s="24" t="s">
        <v>200</v>
      </c>
      <c r="E68" s="28">
        <v>5000000</v>
      </c>
      <c r="F68" s="25">
        <v>5018.4399999999996</v>
      </c>
      <c r="G68" s="26">
        <f t="shared" ref="G68:G69" si="5">ROUND(F68/$F$75*100,2)</f>
        <v>0.7</v>
      </c>
      <c r="H68" s="27">
        <v>5.5448499999999998E-2</v>
      </c>
      <c r="I68" s="29"/>
      <c r="K68" s="25">
        <v>5018.4350000000004</v>
      </c>
      <c r="L68" s="26">
        <v>0.69926907197109001</v>
      </c>
      <c r="N68" s="8">
        <f t="shared" si="1"/>
        <v>5018.4399999999996</v>
      </c>
    </row>
    <row r="69" spans="2:14" x14ac:dyDescent="0.2">
      <c r="B69" s="24" t="s">
        <v>201</v>
      </c>
      <c r="C69" s="24" t="s">
        <v>202</v>
      </c>
      <c r="D69" s="24" t="s">
        <v>200</v>
      </c>
      <c r="E69" s="28">
        <v>3500000</v>
      </c>
      <c r="F69" s="25">
        <v>3516.31</v>
      </c>
      <c r="G69" s="26">
        <f t="shared" si="5"/>
        <v>0.49</v>
      </c>
      <c r="H69" s="27">
        <v>5.57005E-2</v>
      </c>
      <c r="I69" s="29"/>
      <c r="K69" s="25">
        <v>3516.31</v>
      </c>
      <c r="L69" s="26">
        <v>0.48996287297985602</v>
      </c>
      <c r="N69" s="8">
        <f t="shared" si="1"/>
        <v>3516.31</v>
      </c>
    </row>
    <row r="70" spans="2:14" x14ac:dyDescent="0.2">
      <c r="B70" s="23" t="s">
        <v>82</v>
      </c>
      <c r="C70" s="23"/>
      <c r="D70" s="23"/>
      <c r="E70" s="23"/>
      <c r="F70" s="30">
        <f>SUM(F68:F69)</f>
        <v>8534.75</v>
      </c>
      <c r="G70" s="31">
        <f>SUM(G68:G69)</f>
        <v>1.19</v>
      </c>
      <c r="H70" s="32"/>
      <c r="I70" s="32"/>
      <c r="K70" s="30">
        <v>8534.7450000000008</v>
      </c>
      <c r="L70" s="31">
        <v>1.1892319449509461</v>
      </c>
      <c r="N70" s="8"/>
    </row>
    <row r="71" spans="2:14" x14ac:dyDescent="0.2">
      <c r="B71" s="23"/>
      <c r="C71" s="24"/>
      <c r="D71" s="24"/>
      <c r="E71" s="24"/>
      <c r="F71" s="25"/>
      <c r="G71" s="26"/>
      <c r="H71" s="27"/>
      <c r="I71" s="27"/>
      <c r="K71" s="25"/>
      <c r="L71" s="26"/>
      <c r="N71" s="8"/>
    </row>
    <row r="72" spans="2:14" x14ac:dyDescent="0.2">
      <c r="B72" s="23" t="s">
        <v>83</v>
      </c>
      <c r="C72" s="23"/>
      <c r="D72" s="23"/>
      <c r="E72" s="23"/>
      <c r="F72" s="30">
        <v>53171.93</v>
      </c>
      <c r="G72" s="31">
        <f t="shared" ref="G72" si="6">ROUND(F72/$F$75*100,2)</f>
        <v>7.41</v>
      </c>
      <c r="H72" s="38">
        <v>5.4942360000000003E-2</v>
      </c>
      <c r="I72" s="38"/>
      <c r="K72" s="30">
        <v>53171.933409999998</v>
      </c>
      <c r="L72" s="31">
        <v>7.4089807939166903</v>
      </c>
      <c r="N72" s="8">
        <f t="shared" ref="N72:N75" si="7">ROUND(F72,2)</f>
        <v>53171.93</v>
      </c>
    </row>
    <row r="73" spans="2:14" x14ac:dyDescent="0.2">
      <c r="B73" s="24"/>
      <c r="C73" s="24"/>
      <c r="D73" s="24"/>
      <c r="E73" s="24"/>
      <c r="F73" s="25"/>
      <c r="G73" s="26"/>
      <c r="H73" s="27"/>
      <c r="I73" s="27"/>
      <c r="K73" s="25"/>
      <c r="L73" s="26"/>
      <c r="N73" s="8"/>
    </row>
    <row r="74" spans="2:14" x14ac:dyDescent="0.2">
      <c r="B74" s="43" t="s">
        <v>85</v>
      </c>
      <c r="C74" s="43"/>
      <c r="D74" s="43"/>
      <c r="E74" s="43"/>
      <c r="F74" s="30">
        <f>F75-(F11+F43+F59+F65+F70+F72)</f>
        <v>2518.0300000000279</v>
      </c>
      <c r="G74" s="31">
        <f>G75-(G11+G43+G59+G65+G70+G72)</f>
        <v>0.34999999999999432</v>
      </c>
      <c r="H74" s="32"/>
      <c r="I74" s="32"/>
      <c r="K74" s="30">
        <v>2518.0281490000198</v>
      </c>
      <c r="L74" s="31">
        <v>0.35086221241249405</v>
      </c>
      <c r="N74" s="8">
        <f t="shared" si="7"/>
        <v>2518.0300000000002</v>
      </c>
    </row>
    <row r="75" spans="2:14" x14ac:dyDescent="0.2">
      <c r="B75" s="39" t="s">
        <v>84</v>
      </c>
      <c r="C75" s="39"/>
      <c r="D75" s="39"/>
      <c r="E75" s="39"/>
      <c r="F75" s="40">
        <v>717668.66</v>
      </c>
      <c r="G75" s="41">
        <v>100</v>
      </c>
      <c r="H75" s="42"/>
      <c r="I75" s="42"/>
      <c r="K75" s="40">
        <v>717668.66305900004</v>
      </c>
      <c r="L75" s="41">
        <v>100</v>
      </c>
      <c r="N75" s="8">
        <f t="shared" si="7"/>
        <v>717668.66</v>
      </c>
    </row>
    <row r="77" spans="2:14" x14ac:dyDescent="0.2">
      <c r="B77" s="16" t="s">
        <v>87</v>
      </c>
    </row>
    <row r="78" spans="2:14" ht="39.950000000000003" customHeight="1" x14ac:dyDescent="0.2">
      <c r="B78" s="78" t="s">
        <v>88</v>
      </c>
      <c r="C78" s="78"/>
      <c r="D78" s="78"/>
      <c r="E78" s="78"/>
      <c r="F78" s="78"/>
      <c r="G78" s="78"/>
      <c r="H78" s="78"/>
      <c r="I78" s="78"/>
    </row>
    <row r="79" spans="2:14" x14ac:dyDescent="0.2">
      <c r="B79" s="66"/>
      <c r="C79" s="66"/>
      <c r="D79" s="66"/>
      <c r="E79" s="66"/>
      <c r="F79" s="66"/>
      <c r="G79" s="66"/>
      <c r="H79" s="66"/>
      <c r="I79" s="66"/>
    </row>
    <row r="80" spans="2:14" x14ac:dyDescent="0.2">
      <c r="B80" s="66" t="s">
        <v>1282</v>
      </c>
      <c r="C80" s="63"/>
      <c r="D80" s="63"/>
      <c r="E80" s="63"/>
      <c r="F80" s="66"/>
      <c r="G80" s="66"/>
      <c r="H80" s="66"/>
      <c r="I80" s="66"/>
    </row>
    <row r="81" spans="2:9" x14ac:dyDescent="0.2">
      <c r="B81" s="66"/>
      <c r="C81" s="63"/>
      <c r="D81" s="63"/>
      <c r="E81" s="63"/>
      <c r="F81" s="66"/>
      <c r="G81" s="66"/>
      <c r="H81" s="66"/>
      <c r="I81" s="66"/>
    </row>
    <row r="82" spans="2:9" x14ac:dyDescent="0.2">
      <c r="B82" s="70" t="s">
        <v>1283</v>
      </c>
      <c r="C82" s="63"/>
      <c r="D82" s="63"/>
      <c r="E82" s="63"/>
      <c r="F82" s="66"/>
      <c r="G82" s="66"/>
      <c r="H82" s="66"/>
      <c r="I82" s="66"/>
    </row>
    <row r="83" spans="2:9" x14ac:dyDescent="0.2">
      <c r="B83" s="70" t="s">
        <v>1284</v>
      </c>
      <c r="C83" s="63"/>
      <c r="D83" s="63"/>
      <c r="E83" s="63"/>
      <c r="F83" s="66"/>
      <c r="G83" s="66"/>
      <c r="H83" s="66"/>
      <c r="I83" s="66"/>
    </row>
    <row r="84" spans="2:9" x14ac:dyDescent="0.2">
      <c r="B84" s="66"/>
      <c r="C84" s="63"/>
      <c r="D84" s="63"/>
      <c r="E84" s="63"/>
      <c r="F84" s="66"/>
      <c r="G84" s="66"/>
      <c r="H84" s="66"/>
      <c r="I84" s="66"/>
    </row>
    <row r="85" spans="2:9" x14ac:dyDescent="0.2">
      <c r="B85" s="68" t="s">
        <v>1285</v>
      </c>
      <c r="C85" s="73" t="s">
        <v>1307</v>
      </c>
      <c r="D85" s="73" t="s">
        <v>1287</v>
      </c>
      <c r="E85" s="63"/>
      <c r="F85" s="66"/>
      <c r="G85" s="66"/>
      <c r="H85" s="66"/>
      <c r="I85" s="66"/>
    </row>
    <row r="86" spans="2:9" x14ac:dyDescent="0.2">
      <c r="B86" s="69" t="s">
        <v>1286</v>
      </c>
      <c r="C86" s="71" t="s">
        <v>1288</v>
      </c>
      <c r="D86" s="69">
        <v>1014.1481</v>
      </c>
      <c r="E86" s="63"/>
      <c r="F86" s="66"/>
      <c r="G86" s="66"/>
      <c r="H86" s="66"/>
      <c r="I86" s="66"/>
    </row>
    <row r="87" spans="2:9" x14ac:dyDescent="0.2">
      <c r="B87" s="66"/>
      <c r="C87" s="63"/>
      <c r="D87" s="63"/>
      <c r="E87" s="63"/>
      <c r="F87" s="66"/>
      <c r="G87" s="66"/>
      <c r="H87" s="66"/>
      <c r="I87" s="66"/>
    </row>
    <row r="88" spans="2:9" x14ac:dyDescent="0.2">
      <c r="B88" s="70" t="s">
        <v>1309</v>
      </c>
      <c r="C88" s="63"/>
      <c r="D88" s="63"/>
      <c r="E88" s="63"/>
      <c r="F88" s="66"/>
      <c r="G88" s="66"/>
      <c r="H88" s="66"/>
      <c r="I88" s="66"/>
    </row>
    <row r="89" spans="2:9" x14ac:dyDescent="0.2">
      <c r="B89" s="66"/>
      <c r="C89" s="63"/>
      <c r="D89" s="63"/>
      <c r="E89" s="63"/>
      <c r="F89" s="66"/>
      <c r="G89" s="66"/>
      <c r="H89" s="66"/>
      <c r="I89" s="66"/>
    </row>
    <row r="90" spans="2:9" x14ac:dyDescent="0.2">
      <c r="B90" s="70" t="s">
        <v>1290</v>
      </c>
      <c r="C90" s="63"/>
      <c r="D90" s="63"/>
      <c r="E90" s="63"/>
      <c r="F90" s="66"/>
      <c r="G90" s="66"/>
      <c r="H90" s="66"/>
      <c r="I90" s="66"/>
    </row>
    <row r="91" spans="2:9" x14ac:dyDescent="0.2">
      <c r="B91" s="70" t="s">
        <v>1289</v>
      </c>
      <c r="C91" s="63"/>
      <c r="D91" s="63"/>
      <c r="E91" s="63"/>
      <c r="F91" s="66"/>
      <c r="G91" s="66"/>
      <c r="H91" s="66"/>
      <c r="I91" s="66"/>
    </row>
    <row r="92" spans="2:9" x14ac:dyDescent="0.2">
      <c r="B92" s="70" t="s">
        <v>1291</v>
      </c>
      <c r="C92" s="63"/>
      <c r="D92" s="63"/>
      <c r="E92" s="63"/>
      <c r="F92" s="66"/>
      <c r="G92" s="66"/>
      <c r="H92" s="66"/>
      <c r="I92" s="66"/>
    </row>
    <row r="93" spans="2:9" x14ac:dyDescent="0.2">
      <c r="B93" s="74" t="s">
        <v>1303</v>
      </c>
      <c r="C93" s="63"/>
      <c r="D93" s="63"/>
      <c r="E93" s="63"/>
      <c r="F93" s="66"/>
      <c r="G93" s="66"/>
      <c r="H93" s="66"/>
      <c r="I93" s="66"/>
    </row>
    <row r="94" spans="2:9" x14ac:dyDescent="0.2">
      <c r="B94" s="70" t="s">
        <v>1292</v>
      </c>
      <c r="C94" s="63"/>
      <c r="D94" s="63"/>
      <c r="E94" s="63"/>
      <c r="F94" s="66"/>
      <c r="G94" s="66"/>
      <c r="H94" s="66"/>
      <c r="I94" s="66"/>
    </row>
    <row r="95" spans="2:9" x14ac:dyDescent="0.2">
      <c r="B95" s="70"/>
      <c r="C95" s="63"/>
      <c r="D95" s="63"/>
      <c r="E95" s="63"/>
      <c r="F95" s="66"/>
      <c r="G95" s="66"/>
      <c r="H95" s="66"/>
      <c r="I95" s="66"/>
    </row>
    <row r="96" spans="2:9" x14ac:dyDescent="0.2">
      <c r="B96" s="16" t="s">
        <v>1271</v>
      </c>
    </row>
    <row r="97" spans="2:5" x14ac:dyDescent="0.2">
      <c r="B97" s="16"/>
      <c r="C97" s="16"/>
      <c r="D97" s="64"/>
      <c r="E97" s="16"/>
    </row>
    <row r="98" spans="2:5" x14ac:dyDescent="0.2">
      <c r="D98" s="65"/>
      <c r="E98" s="65"/>
    </row>
    <row r="117" spans="2:2" x14ac:dyDescent="0.2">
      <c r="B117" s="16" t="s">
        <v>1272</v>
      </c>
    </row>
    <row r="118" spans="2:2" x14ac:dyDescent="0.2">
      <c r="B118" s="16" t="s">
        <v>1275</v>
      </c>
    </row>
  </sheetData>
  <mergeCells count="2">
    <mergeCell ref="B1:C1"/>
    <mergeCell ref="B78:I78"/>
  </mergeCells>
  <conditionalFormatting sqref="G1:G3 G5:G77 G96:G65552">
    <cfRule type="cellIs" dxfId="10" priority="3" stopIfTrue="1" operator="between">
      <formula>0.009</formula>
      <formula>-0.009</formula>
    </cfRule>
  </conditionalFormatting>
  <conditionalFormatting sqref="L5:L75">
    <cfRule type="cellIs" dxfId="9" priority="1" stopIfTrue="1" operator="between">
      <formula>0.009</formula>
      <formula>-0.009</formula>
    </cfRule>
  </conditionalFormatting>
  <pageMargins left="0.7" right="0.7" top="0.75" bottom="0.75" header="0.3" footer="0.3"/>
  <pageSetup paperSize="9" scale="47" orientation="portrait" r:id="rId1"/>
  <headerFooter>
    <oddFooter>&amp;C&amp;1#&amp;"Calibri"&amp;10&amp;K000000RESTRICTED</oddFooter>
    <evenFooter>&amp;LPUBLIC</evenFooter>
    <firstFooter>&amp;LPUBLIC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035F5-771C-4A55-BCFD-0DC59FCFBAF1}">
  <dimension ref="A1:N55"/>
  <sheetViews>
    <sheetView view="pageBreakPreview" zoomScaleNormal="100" zoomScaleSheetLayoutView="100" workbookViewId="0"/>
  </sheetViews>
  <sheetFormatPr defaultRowHeight="11.25" x14ac:dyDescent="0.2"/>
  <cols>
    <col min="1" max="1" width="7.28515625" style="6" customWidth="1"/>
    <col min="2" max="2" width="60" style="6" bestFit="1" customWidth="1"/>
    <col min="3" max="3" width="18.5703125" style="6" bestFit="1" customWidth="1"/>
    <col min="4" max="4" width="21.7109375" style="6" bestFit="1" customWidth="1"/>
    <col min="5" max="5" width="15.42578125" style="6" bestFit="1" customWidth="1"/>
    <col min="6" max="6" width="14.85546875" style="8" bestFit="1" customWidth="1"/>
    <col min="7" max="7" width="8.140625" style="14" customWidth="1"/>
    <col min="8" max="8" width="7.42578125" style="11" bestFit="1" customWidth="1"/>
    <col min="9" max="9" width="11.42578125" style="11" bestFit="1" customWidth="1"/>
    <col min="10" max="10" width="25.7109375" style="6" customWidth="1"/>
    <col min="11" max="14" width="0" style="6" hidden="1" customWidth="1"/>
    <col min="15" max="16384" width="9.140625" style="6"/>
  </cols>
  <sheetData>
    <row r="1" spans="1:14" s="1" customFormat="1" ht="16.899999999999999" customHeight="1" x14ac:dyDescent="0.2">
      <c r="B1" s="76" t="s">
        <v>12</v>
      </c>
      <c r="C1" s="77"/>
      <c r="D1" s="10"/>
      <c r="F1" s="5"/>
      <c r="G1" s="14"/>
      <c r="H1" s="11"/>
      <c r="I1" s="12"/>
    </row>
    <row r="2" spans="1:14" s="1" customFormat="1" ht="15" x14ac:dyDescent="0.25">
      <c r="A2" s="56" t="str">
        <f>HYPERLINK("[JioBlackRock Mutual Fund-Half-Yearly-Portfolio-30-09-2025.xlsx]index!A1","")</f>
        <v/>
      </c>
      <c r="F2" s="5"/>
      <c r="G2" s="14"/>
      <c r="H2" s="11"/>
      <c r="I2" s="12"/>
    </row>
    <row r="3" spans="1:14" s="1" customFormat="1" ht="12" x14ac:dyDescent="0.2">
      <c r="B3" s="7" t="s">
        <v>1281</v>
      </c>
      <c r="C3" s="2"/>
      <c r="D3" s="3"/>
      <c r="E3" s="3"/>
      <c r="F3" s="4"/>
      <c r="G3" s="14"/>
      <c r="H3" s="11"/>
      <c r="I3" s="12"/>
    </row>
    <row r="4" spans="1:14" s="1" customFormat="1" ht="25.5" customHeight="1" x14ac:dyDescent="0.2">
      <c r="B4" s="18" t="s">
        <v>7</v>
      </c>
      <c r="C4" s="18" t="s">
        <v>8</v>
      </c>
      <c r="D4" s="19" t="s">
        <v>86</v>
      </c>
      <c r="E4" s="19" t="s">
        <v>0</v>
      </c>
      <c r="F4" s="20" t="s">
        <v>4</v>
      </c>
      <c r="G4" s="21" t="s">
        <v>5</v>
      </c>
      <c r="H4" s="22" t="s">
        <v>6</v>
      </c>
      <c r="I4" s="22" t="s">
        <v>17</v>
      </c>
      <c r="J4" s="13"/>
      <c r="K4" s="20" t="s">
        <v>4</v>
      </c>
      <c r="L4" s="21" t="s">
        <v>5</v>
      </c>
    </row>
    <row r="5" spans="1:14" x14ac:dyDescent="0.2">
      <c r="B5" s="23" t="s">
        <v>197</v>
      </c>
      <c r="C5" s="24"/>
      <c r="D5" s="24"/>
      <c r="E5" s="24"/>
      <c r="F5" s="25"/>
      <c r="G5" s="26"/>
      <c r="H5" s="27"/>
      <c r="I5" s="27"/>
      <c r="K5" s="25"/>
      <c r="L5" s="26"/>
    </row>
    <row r="6" spans="1:14" x14ac:dyDescent="0.2">
      <c r="B6" s="24" t="s">
        <v>203</v>
      </c>
      <c r="C6" s="24" t="s">
        <v>204</v>
      </c>
      <c r="D6" s="24" t="s">
        <v>200</v>
      </c>
      <c r="E6" s="28">
        <v>1950000</v>
      </c>
      <c r="F6" s="25">
        <v>1916.67</v>
      </c>
      <c r="G6" s="26">
        <f>ROUND(F6/$F$14*100,2)+0.01</f>
        <v>49.57</v>
      </c>
      <c r="H6" s="27">
        <v>6.6798873370124995E-2</v>
      </c>
      <c r="I6" s="29"/>
      <c r="K6" s="25">
        <v>1916.6686500000001</v>
      </c>
      <c r="L6" s="26">
        <v>49.562535176236501</v>
      </c>
      <c r="N6" s="8">
        <f>ROUND(F6,2)</f>
        <v>1916.67</v>
      </c>
    </row>
    <row r="7" spans="1:14" x14ac:dyDescent="0.2">
      <c r="B7" s="24" t="s">
        <v>205</v>
      </c>
      <c r="C7" s="24" t="s">
        <v>206</v>
      </c>
      <c r="D7" s="24" t="s">
        <v>200</v>
      </c>
      <c r="E7" s="28">
        <v>995000</v>
      </c>
      <c r="F7" s="25">
        <v>1004.85</v>
      </c>
      <c r="G7" s="26">
        <f>ROUND(F7/$F$14*100,2)</f>
        <v>25.98</v>
      </c>
      <c r="H7" s="27">
        <v>6.7523968655125E-2</v>
      </c>
      <c r="I7" s="29"/>
      <c r="K7" s="25">
        <v>1004.847515</v>
      </c>
      <c r="L7" s="26">
        <v>25.984037621182601</v>
      </c>
      <c r="N7" s="8">
        <f>ROUND(F7,2)</f>
        <v>1004.85</v>
      </c>
    </row>
    <row r="8" spans="1:14" x14ac:dyDescent="0.2">
      <c r="B8" s="24" t="s">
        <v>207</v>
      </c>
      <c r="C8" s="24" t="s">
        <v>208</v>
      </c>
      <c r="D8" s="24" t="s">
        <v>200</v>
      </c>
      <c r="E8" s="28">
        <v>780000</v>
      </c>
      <c r="F8" s="25">
        <v>802.8</v>
      </c>
      <c r="G8" s="26">
        <f t="shared" ref="G8" si="0">ROUND(F8/$F$14*100,2)</f>
        <v>20.76</v>
      </c>
      <c r="H8" s="27">
        <v>6.7551917087999902E-2</v>
      </c>
      <c r="I8" s="29"/>
      <c r="K8" s="25">
        <v>802.80017999999995</v>
      </c>
      <c r="L8" s="26">
        <v>20.759358776353402</v>
      </c>
      <c r="N8" s="8">
        <f>ROUND(F8,2)</f>
        <v>802.8</v>
      </c>
    </row>
    <row r="9" spans="1:14" x14ac:dyDescent="0.2">
      <c r="B9" s="23" t="s">
        <v>82</v>
      </c>
      <c r="C9" s="23"/>
      <c r="D9" s="23"/>
      <c r="E9" s="23"/>
      <c r="F9" s="30">
        <f>SUM(F6:F8)</f>
        <v>3724.3199999999997</v>
      </c>
      <c r="G9" s="31">
        <f>SUM(G6:G8)</f>
        <v>96.31</v>
      </c>
      <c r="H9" s="32"/>
      <c r="I9" s="32"/>
      <c r="K9" s="30">
        <v>3724.3163450000002</v>
      </c>
      <c r="L9" s="31">
        <v>96.305931573772511</v>
      </c>
    </row>
    <row r="10" spans="1:14" x14ac:dyDescent="0.2">
      <c r="B10" s="23"/>
      <c r="C10" s="24"/>
      <c r="D10" s="24"/>
      <c r="E10" s="24"/>
      <c r="F10" s="25"/>
      <c r="G10" s="26"/>
      <c r="H10" s="27"/>
      <c r="I10" s="27"/>
      <c r="K10" s="25"/>
      <c r="L10" s="26"/>
    </row>
    <row r="11" spans="1:14" x14ac:dyDescent="0.2">
      <c r="B11" s="23" t="s">
        <v>83</v>
      </c>
      <c r="C11" s="23"/>
      <c r="D11" s="23"/>
      <c r="E11" s="23"/>
      <c r="F11" s="30">
        <v>46.87</v>
      </c>
      <c r="G11" s="31">
        <f>ROUND(F11/$F$14*100,2)</f>
        <v>1.21</v>
      </c>
      <c r="H11" s="38">
        <v>5.4942360000000003E-2</v>
      </c>
      <c r="I11" s="38"/>
      <c r="K11" s="30">
        <v>46.874292500000003</v>
      </c>
      <c r="L11" s="31">
        <v>1.2121076696759501</v>
      </c>
      <c r="N11" s="8">
        <f>ROUND(F11,2)</f>
        <v>46.87</v>
      </c>
    </row>
    <row r="12" spans="1:14" x14ac:dyDescent="0.2">
      <c r="B12" s="24"/>
      <c r="C12" s="24"/>
      <c r="D12" s="24"/>
      <c r="E12" s="24"/>
      <c r="F12" s="25"/>
      <c r="G12" s="26"/>
      <c r="H12" s="27"/>
      <c r="I12" s="27"/>
      <c r="K12" s="25"/>
      <c r="L12" s="26"/>
    </row>
    <row r="13" spans="1:14" x14ac:dyDescent="0.2">
      <c r="B13" s="43" t="s">
        <v>85</v>
      </c>
      <c r="C13" s="43"/>
      <c r="D13" s="43"/>
      <c r="E13" s="43"/>
      <c r="F13" s="30">
        <f>F14-(F9+F11)</f>
        <v>95.980000000000473</v>
      </c>
      <c r="G13" s="31">
        <f>G14-(G9+G11)</f>
        <v>2.480000000000004</v>
      </c>
      <c r="H13" s="32"/>
      <c r="I13" s="32"/>
      <c r="K13" s="30">
        <v>95.98169979999966</v>
      </c>
      <c r="L13" s="31">
        <v>2.481960756551544</v>
      </c>
      <c r="N13" s="8">
        <f>ROUND(F13,2)</f>
        <v>95.98</v>
      </c>
    </row>
    <row r="14" spans="1:14" x14ac:dyDescent="0.2">
      <c r="B14" s="39" t="s">
        <v>84</v>
      </c>
      <c r="C14" s="39"/>
      <c r="D14" s="39"/>
      <c r="E14" s="39"/>
      <c r="F14" s="40">
        <v>3867.17</v>
      </c>
      <c r="G14" s="41">
        <v>100</v>
      </c>
      <c r="H14" s="42"/>
      <c r="I14" s="42"/>
      <c r="K14" s="40">
        <v>3867.1723373</v>
      </c>
      <c r="L14" s="41">
        <v>100</v>
      </c>
      <c r="N14" s="8">
        <f>ROUND(F14,2)</f>
        <v>3867.17</v>
      </c>
    </row>
    <row r="16" spans="1:14" ht="39.950000000000003" customHeight="1" x14ac:dyDescent="0.2">
      <c r="B16" s="78" t="s">
        <v>88</v>
      </c>
      <c r="C16" s="78"/>
      <c r="D16" s="78"/>
      <c r="E16" s="78"/>
      <c r="F16" s="78"/>
      <c r="G16" s="78"/>
      <c r="H16" s="78"/>
      <c r="I16" s="78"/>
    </row>
    <row r="18" spans="2:4" x14ac:dyDescent="0.2">
      <c r="B18" s="16" t="s">
        <v>1308</v>
      </c>
    </row>
    <row r="20" spans="2:4" x14ac:dyDescent="0.2">
      <c r="B20" s="66" t="s">
        <v>1282</v>
      </c>
    </row>
    <row r="21" spans="2:4" x14ac:dyDescent="0.2">
      <c r="B21" s="66"/>
    </row>
    <row r="22" spans="2:4" x14ac:dyDescent="0.2">
      <c r="B22" s="70" t="s">
        <v>1283</v>
      </c>
    </row>
    <row r="23" spans="2:4" x14ac:dyDescent="0.2">
      <c r="B23" s="70" t="s">
        <v>1284</v>
      </c>
    </row>
    <row r="24" spans="2:4" x14ac:dyDescent="0.2">
      <c r="B24" s="66"/>
    </row>
    <row r="25" spans="2:4" x14ac:dyDescent="0.2">
      <c r="B25" s="68" t="s">
        <v>1285</v>
      </c>
      <c r="C25" s="73" t="s">
        <v>1307</v>
      </c>
      <c r="D25" s="73" t="s">
        <v>1287</v>
      </c>
    </row>
    <row r="26" spans="2:4" x14ac:dyDescent="0.2">
      <c r="B26" s="69" t="s">
        <v>1286</v>
      </c>
      <c r="C26" s="71" t="s">
        <v>1288</v>
      </c>
      <c r="D26" s="69">
        <v>10.0359</v>
      </c>
    </row>
    <row r="27" spans="2:4" x14ac:dyDescent="0.2">
      <c r="B27" s="66"/>
    </row>
    <row r="28" spans="2:4" x14ac:dyDescent="0.2">
      <c r="B28" s="70" t="s">
        <v>1309</v>
      </c>
    </row>
    <row r="29" spans="2:4" x14ac:dyDescent="0.2">
      <c r="B29" s="66"/>
    </row>
    <row r="30" spans="2:4" x14ac:dyDescent="0.2">
      <c r="B30" s="70" t="s">
        <v>1290</v>
      </c>
    </row>
    <row r="31" spans="2:4" x14ac:dyDescent="0.2">
      <c r="B31" s="70" t="s">
        <v>1289</v>
      </c>
    </row>
    <row r="32" spans="2:4" x14ac:dyDescent="0.2">
      <c r="B32" s="70" t="s">
        <v>1291</v>
      </c>
    </row>
    <row r="33" spans="2:2" x14ac:dyDescent="0.2">
      <c r="B33" s="74" t="s">
        <v>1306</v>
      </c>
    </row>
    <row r="34" spans="2:2" x14ac:dyDescent="0.2">
      <c r="B34" s="70" t="s">
        <v>1292</v>
      </c>
    </row>
    <row r="36" spans="2:2" x14ac:dyDescent="0.2">
      <c r="B36" s="16" t="s">
        <v>89</v>
      </c>
    </row>
    <row r="54" spans="2:2" x14ac:dyDescent="0.2">
      <c r="B54" s="16" t="s">
        <v>1272</v>
      </c>
    </row>
    <row r="55" spans="2:2" x14ac:dyDescent="0.2">
      <c r="B55" s="16" t="s">
        <v>1276</v>
      </c>
    </row>
  </sheetData>
  <mergeCells count="2">
    <mergeCell ref="B1:C1"/>
    <mergeCell ref="B16:I16"/>
  </mergeCells>
  <conditionalFormatting sqref="G1:G3 G5:G15 G17:G65553">
    <cfRule type="cellIs" dxfId="8" priority="3" stopIfTrue="1" operator="between">
      <formula>0.009</formula>
      <formula>-0.009</formula>
    </cfRule>
  </conditionalFormatting>
  <conditionalFormatting sqref="L5:L14">
    <cfRule type="cellIs" dxfId="7" priority="1" stopIfTrue="1" operator="between">
      <formula>0.009</formula>
      <formula>-0.009</formula>
    </cfRule>
  </conditionalFormatting>
  <pageMargins left="0.7" right="0.7" top="0.75" bottom="0.75" header="0.3" footer="0.3"/>
  <pageSetup paperSize="9" scale="55" orientation="portrait" r:id="rId1"/>
  <headerFooter>
    <oddFooter>&amp;C&amp;1#&amp;"Calibri"&amp;10&amp;K000000RESTRICTED</oddFooter>
    <evenFooter>&amp;LPUBLIC</evenFooter>
    <firstFooter>&amp;LPUBLIC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D2E0-13AA-4EB2-8460-12C3A39DDE5B}">
  <dimension ref="A1:M203"/>
  <sheetViews>
    <sheetView view="pageBreakPreview" zoomScaleNormal="100" zoomScaleSheetLayoutView="100" workbookViewId="0"/>
  </sheetViews>
  <sheetFormatPr defaultRowHeight="11.25" x14ac:dyDescent="0.2"/>
  <cols>
    <col min="1" max="1" width="7.28515625" style="6" customWidth="1"/>
    <col min="2" max="2" width="60" style="6" bestFit="1" customWidth="1"/>
    <col min="3" max="3" width="21.28515625" style="6" customWidth="1"/>
    <col min="4" max="4" width="25.5703125" style="6" bestFit="1" customWidth="1"/>
    <col min="5" max="5" width="15.42578125" style="6" bestFit="1" customWidth="1"/>
    <col min="6" max="6" width="14.85546875" style="8" bestFit="1" customWidth="1"/>
    <col min="7" max="7" width="7.28515625" style="14" bestFit="1" customWidth="1"/>
    <col min="8" max="8" width="7.42578125" style="11" bestFit="1" customWidth="1"/>
    <col min="9" max="9" width="25.7109375" style="6" customWidth="1"/>
    <col min="10" max="13" width="0" style="6" hidden="1" customWidth="1"/>
    <col min="14" max="16384" width="9.140625" style="6"/>
  </cols>
  <sheetData>
    <row r="1" spans="1:13" s="1" customFormat="1" ht="16.899999999999999" customHeight="1" x14ac:dyDescent="0.2">
      <c r="B1" s="76" t="s">
        <v>13</v>
      </c>
      <c r="C1" s="77"/>
      <c r="D1" s="10"/>
      <c r="F1" s="5"/>
      <c r="G1" s="14"/>
      <c r="H1" s="12"/>
    </row>
    <row r="2" spans="1:13" s="1" customFormat="1" ht="15" x14ac:dyDescent="0.25">
      <c r="A2" s="56" t="str">
        <f>HYPERLINK("[JioBlackRock Mutual Fund-Half-Yearly-Portfolio-30-09-2025.xlsx]index!A1","")</f>
        <v/>
      </c>
      <c r="F2" s="5"/>
      <c r="G2" s="14"/>
      <c r="H2" s="12"/>
    </row>
    <row r="3" spans="1:13" s="1" customFormat="1" ht="12" x14ac:dyDescent="0.2">
      <c r="B3" s="7" t="s">
        <v>1281</v>
      </c>
      <c r="C3" s="2"/>
      <c r="D3" s="3"/>
      <c r="E3" s="3"/>
      <c r="F3" s="4"/>
      <c r="G3" s="14"/>
      <c r="H3" s="12"/>
    </row>
    <row r="4" spans="1:13" s="1" customFormat="1" ht="25.5" customHeight="1" x14ac:dyDescent="0.2">
      <c r="B4" s="18" t="s">
        <v>7</v>
      </c>
      <c r="C4" s="18" t="s">
        <v>8</v>
      </c>
      <c r="D4" s="19" t="s">
        <v>337</v>
      </c>
      <c r="E4" s="19" t="s">
        <v>0</v>
      </c>
      <c r="F4" s="20" t="s">
        <v>4</v>
      </c>
      <c r="G4" s="21" t="s">
        <v>5</v>
      </c>
      <c r="H4" s="22" t="s">
        <v>6</v>
      </c>
      <c r="I4" s="13"/>
      <c r="J4" s="19" t="s">
        <v>0</v>
      </c>
      <c r="K4" s="20" t="s">
        <v>4</v>
      </c>
    </row>
    <row r="5" spans="1:13" x14ac:dyDescent="0.2">
      <c r="B5" s="23" t="s">
        <v>209</v>
      </c>
      <c r="C5" s="24"/>
      <c r="D5" s="24"/>
      <c r="E5" s="24"/>
      <c r="F5" s="25"/>
      <c r="G5" s="26"/>
      <c r="H5" s="27"/>
      <c r="J5" s="24"/>
      <c r="K5" s="25"/>
    </row>
    <row r="6" spans="1:13" x14ac:dyDescent="0.2">
      <c r="B6" s="23" t="s">
        <v>97</v>
      </c>
      <c r="C6" s="24"/>
      <c r="D6" s="24"/>
      <c r="E6" s="24"/>
      <c r="F6" s="25"/>
      <c r="G6" s="26"/>
      <c r="H6" s="27"/>
      <c r="J6" s="24"/>
      <c r="K6" s="25"/>
    </row>
    <row r="7" spans="1:13" x14ac:dyDescent="0.2">
      <c r="B7" s="24" t="s">
        <v>210</v>
      </c>
      <c r="C7" s="24" t="s">
        <v>211</v>
      </c>
      <c r="D7" s="24" t="s">
        <v>212</v>
      </c>
      <c r="E7" s="28">
        <v>126155</v>
      </c>
      <c r="F7" s="25">
        <f>1199.73+0.02</f>
        <v>1199.75</v>
      </c>
      <c r="G7" s="26">
        <f>ROUND(F7/$F$64*100,2)+0.01</f>
        <v>12.98</v>
      </c>
      <c r="H7" s="27"/>
      <c r="J7" s="28">
        <v>126155</v>
      </c>
      <c r="K7" s="25">
        <v>1199.73405</v>
      </c>
      <c r="M7" s="8">
        <f>ROUND(F7,2)</f>
        <v>1199.75</v>
      </c>
    </row>
    <row r="8" spans="1:13" x14ac:dyDescent="0.2">
      <c r="B8" s="24" t="s">
        <v>213</v>
      </c>
      <c r="C8" s="24" t="s">
        <v>214</v>
      </c>
      <c r="D8" s="24" t="s">
        <v>212</v>
      </c>
      <c r="E8" s="28">
        <v>58883</v>
      </c>
      <c r="F8" s="25">
        <v>793.74</v>
      </c>
      <c r="G8" s="26">
        <f t="shared" ref="G8:G56" si="0">ROUND(F8/$F$64*100,2)</f>
        <v>8.58</v>
      </c>
      <c r="H8" s="27"/>
      <c r="J8" s="28">
        <v>58883</v>
      </c>
      <c r="K8" s="25">
        <v>793.74284</v>
      </c>
      <c r="M8" s="8">
        <f t="shared" ref="M8:M56" si="1">ROUND(F8,2)</f>
        <v>793.74</v>
      </c>
    </row>
    <row r="9" spans="1:13" x14ac:dyDescent="0.2">
      <c r="B9" s="24" t="s">
        <v>215</v>
      </c>
      <c r="C9" s="24" t="s">
        <v>216</v>
      </c>
      <c r="D9" s="24" t="s">
        <v>217</v>
      </c>
      <c r="E9" s="28">
        <v>55917</v>
      </c>
      <c r="F9" s="25">
        <v>762.71</v>
      </c>
      <c r="G9" s="26">
        <f t="shared" si="0"/>
        <v>8.25</v>
      </c>
      <c r="H9" s="27"/>
      <c r="J9" s="28">
        <v>55917</v>
      </c>
      <c r="K9" s="25">
        <v>762.70788000000005</v>
      </c>
      <c r="M9" s="8">
        <f t="shared" si="1"/>
        <v>762.71</v>
      </c>
    </row>
    <row r="10" spans="1:13" x14ac:dyDescent="0.2">
      <c r="B10" s="24" t="s">
        <v>218</v>
      </c>
      <c r="C10" s="24" t="s">
        <v>219</v>
      </c>
      <c r="D10" s="24" t="s">
        <v>220</v>
      </c>
      <c r="E10" s="28">
        <v>29758</v>
      </c>
      <c r="F10" s="25">
        <v>429.05</v>
      </c>
      <c r="G10" s="26">
        <f t="shared" si="0"/>
        <v>4.6399999999999997</v>
      </c>
      <c r="H10" s="27"/>
      <c r="J10" s="28">
        <v>29758</v>
      </c>
      <c r="K10" s="25">
        <v>429.05084399999998</v>
      </c>
      <c r="M10" s="8">
        <f t="shared" si="1"/>
        <v>429.05</v>
      </c>
    </row>
    <row r="11" spans="1:13" x14ac:dyDescent="0.2">
      <c r="B11" s="24" t="s">
        <v>221</v>
      </c>
      <c r="C11" s="24" t="s">
        <v>222</v>
      </c>
      <c r="D11" s="24" t="s">
        <v>223</v>
      </c>
      <c r="E11" s="28">
        <v>22513</v>
      </c>
      <c r="F11" s="25">
        <v>422.88</v>
      </c>
      <c r="G11" s="26">
        <f t="shared" si="0"/>
        <v>4.57</v>
      </c>
      <c r="H11" s="27"/>
      <c r="J11" s="28">
        <v>22513</v>
      </c>
      <c r="K11" s="25">
        <v>422.88419199999998</v>
      </c>
      <c r="M11" s="8">
        <f t="shared" si="1"/>
        <v>422.88</v>
      </c>
    </row>
    <row r="12" spans="1:13" x14ac:dyDescent="0.2">
      <c r="B12" s="24" t="s">
        <v>224</v>
      </c>
      <c r="C12" s="24" t="s">
        <v>225</v>
      </c>
      <c r="D12" s="24" t="s">
        <v>226</v>
      </c>
      <c r="E12" s="28">
        <v>9700</v>
      </c>
      <c r="F12" s="25">
        <v>354.92</v>
      </c>
      <c r="G12" s="26">
        <f t="shared" si="0"/>
        <v>3.84</v>
      </c>
      <c r="H12" s="27"/>
      <c r="J12" s="28">
        <v>9700</v>
      </c>
      <c r="K12" s="25">
        <v>354.923</v>
      </c>
      <c r="M12" s="8">
        <f t="shared" si="1"/>
        <v>354.92</v>
      </c>
    </row>
    <row r="13" spans="1:13" x14ac:dyDescent="0.2">
      <c r="B13" s="24" t="s">
        <v>227</v>
      </c>
      <c r="C13" s="24" t="s">
        <v>228</v>
      </c>
      <c r="D13" s="24" t="s">
        <v>229</v>
      </c>
      <c r="E13" s="28">
        <v>79582</v>
      </c>
      <c r="F13" s="25">
        <v>319.56</v>
      </c>
      <c r="G13" s="26">
        <f t="shared" si="0"/>
        <v>3.45</v>
      </c>
      <c r="H13" s="27"/>
      <c r="J13" s="28">
        <v>79582</v>
      </c>
      <c r="K13" s="25">
        <v>319.56152100000003</v>
      </c>
      <c r="M13" s="8">
        <f t="shared" si="1"/>
        <v>319.56</v>
      </c>
    </row>
    <row r="14" spans="1:13" x14ac:dyDescent="0.2">
      <c r="B14" s="24" t="s">
        <v>230</v>
      </c>
      <c r="C14" s="24" t="s">
        <v>231</v>
      </c>
      <c r="D14" s="24" t="s">
        <v>212</v>
      </c>
      <c r="E14" s="28">
        <v>34271</v>
      </c>
      <c r="F14" s="25">
        <v>299</v>
      </c>
      <c r="G14" s="26">
        <f t="shared" si="0"/>
        <v>3.23</v>
      </c>
      <c r="H14" s="27"/>
      <c r="J14" s="28">
        <v>34271</v>
      </c>
      <c r="K14" s="25">
        <v>298.99733950000001</v>
      </c>
      <c r="M14" s="8">
        <f t="shared" si="1"/>
        <v>299</v>
      </c>
    </row>
    <row r="15" spans="1:13" x14ac:dyDescent="0.2">
      <c r="B15" s="24" t="s">
        <v>232</v>
      </c>
      <c r="C15" s="24" t="s">
        <v>233</v>
      </c>
      <c r="D15" s="24" t="s">
        <v>212</v>
      </c>
      <c r="E15" s="28">
        <v>23655</v>
      </c>
      <c r="F15" s="25">
        <v>267.68</v>
      </c>
      <c r="G15" s="26">
        <f t="shared" si="0"/>
        <v>2.89</v>
      </c>
      <c r="H15" s="27"/>
      <c r="J15" s="28">
        <v>23655</v>
      </c>
      <c r="K15" s="25">
        <v>267.67998</v>
      </c>
      <c r="M15" s="8">
        <f t="shared" si="1"/>
        <v>267.68</v>
      </c>
    </row>
    <row r="16" spans="1:13" x14ac:dyDescent="0.2">
      <c r="B16" s="24" t="s">
        <v>234</v>
      </c>
      <c r="C16" s="24" t="s">
        <v>235</v>
      </c>
      <c r="D16" s="24" t="s">
        <v>236</v>
      </c>
      <c r="E16" s="28">
        <v>7320</v>
      </c>
      <c r="F16" s="25">
        <v>250.86</v>
      </c>
      <c r="G16" s="26">
        <f t="shared" si="0"/>
        <v>2.71</v>
      </c>
      <c r="H16" s="27"/>
      <c r="J16" s="28">
        <v>7320</v>
      </c>
      <c r="K16" s="25">
        <v>250.85640000000001</v>
      </c>
      <c r="M16" s="8">
        <f t="shared" si="1"/>
        <v>250.86</v>
      </c>
    </row>
    <row r="17" spans="2:13" x14ac:dyDescent="0.2">
      <c r="B17" s="24" t="s">
        <v>237</v>
      </c>
      <c r="C17" s="24" t="s">
        <v>238</v>
      </c>
      <c r="D17" s="24" t="s">
        <v>220</v>
      </c>
      <c r="E17" s="28">
        <v>8436</v>
      </c>
      <c r="F17" s="25">
        <v>243.67</v>
      </c>
      <c r="G17" s="26">
        <f t="shared" si="0"/>
        <v>2.63</v>
      </c>
      <c r="H17" s="27"/>
      <c r="J17" s="28">
        <v>8436</v>
      </c>
      <c r="K17" s="25">
        <v>243.665424</v>
      </c>
      <c r="M17" s="8">
        <f t="shared" si="1"/>
        <v>243.67</v>
      </c>
    </row>
    <row r="18" spans="2:13" x14ac:dyDescent="0.2">
      <c r="B18" s="24" t="s">
        <v>239</v>
      </c>
      <c r="C18" s="24" t="s">
        <v>240</v>
      </c>
      <c r="D18" s="24" t="s">
        <v>212</v>
      </c>
      <c r="E18" s="28">
        <v>12147</v>
      </c>
      <c r="F18" s="25">
        <v>242.05</v>
      </c>
      <c r="G18" s="26">
        <f t="shared" si="0"/>
        <v>2.62</v>
      </c>
      <c r="H18" s="27"/>
      <c r="J18" s="28">
        <v>12147</v>
      </c>
      <c r="K18" s="25">
        <v>242.053269</v>
      </c>
      <c r="M18" s="8">
        <f t="shared" si="1"/>
        <v>242.05</v>
      </c>
    </row>
    <row r="19" spans="2:13" x14ac:dyDescent="0.2">
      <c r="B19" s="24" t="s">
        <v>241</v>
      </c>
      <c r="C19" s="24" t="s">
        <v>242</v>
      </c>
      <c r="D19" s="24" t="s">
        <v>243</v>
      </c>
      <c r="E19" s="28">
        <v>21977</v>
      </c>
      <c r="F19" s="25">
        <v>219.53</v>
      </c>
      <c r="G19" s="26">
        <f t="shared" si="0"/>
        <v>2.37</v>
      </c>
      <c r="H19" s="27"/>
      <c r="J19" s="28">
        <v>21977</v>
      </c>
      <c r="K19" s="25">
        <v>219.52825300000001</v>
      </c>
      <c r="M19" s="8">
        <f t="shared" si="1"/>
        <v>219.53</v>
      </c>
    </row>
    <row r="20" spans="2:13" x14ac:dyDescent="0.2">
      <c r="B20" s="24" t="s">
        <v>244</v>
      </c>
      <c r="C20" s="24" t="s">
        <v>245</v>
      </c>
      <c r="D20" s="24" t="s">
        <v>246</v>
      </c>
      <c r="E20" s="28">
        <v>57515</v>
      </c>
      <c r="F20" s="25">
        <v>187.21</v>
      </c>
      <c r="G20" s="26">
        <f t="shared" si="0"/>
        <v>2.02</v>
      </c>
      <c r="H20" s="27"/>
      <c r="J20" s="28">
        <v>57515</v>
      </c>
      <c r="K20" s="25">
        <v>187.21132499999999</v>
      </c>
      <c r="M20" s="8">
        <f t="shared" si="1"/>
        <v>187.21</v>
      </c>
    </row>
    <row r="21" spans="2:13" x14ac:dyDescent="0.2">
      <c r="B21" s="24" t="s">
        <v>247</v>
      </c>
      <c r="C21" s="24" t="s">
        <v>248</v>
      </c>
      <c r="D21" s="24" t="s">
        <v>229</v>
      </c>
      <c r="E21" s="28">
        <v>7331</v>
      </c>
      <c r="F21" s="25">
        <v>184.33</v>
      </c>
      <c r="G21" s="26">
        <f t="shared" si="0"/>
        <v>1.99</v>
      </c>
      <c r="H21" s="27"/>
      <c r="J21" s="28">
        <v>7331</v>
      </c>
      <c r="K21" s="25">
        <v>184.33066400000001</v>
      </c>
      <c r="M21" s="8">
        <f t="shared" si="1"/>
        <v>184.33</v>
      </c>
    </row>
    <row r="22" spans="2:13" x14ac:dyDescent="0.2">
      <c r="B22" s="24" t="s">
        <v>249</v>
      </c>
      <c r="C22" s="24" t="s">
        <v>250</v>
      </c>
      <c r="D22" s="24" t="s">
        <v>236</v>
      </c>
      <c r="E22" s="28">
        <v>1084</v>
      </c>
      <c r="F22" s="25">
        <v>173.75</v>
      </c>
      <c r="G22" s="26">
        <f t="shared" si="0"/>
        <v>1.88</v>
      </c>
      <c r="H22" s="27"/>
      <c r="J22" s="28">
        <v>1084</v>
      </c>
      <c r="K22" s="25">
        <v>173.75435999999999</v>
      </c>
      <c r="M22" s="8">
        <f t="shared" si="1"/>
        <v>173.75</v>
      </c>
    </row>
    <row r="23" spans="2:13" x14ac:dyDescent="0.2">
      <c r="B23" s="24" t="s">
        <v>251</v>
      </c>
      <c r="C23" s="24" t="s">
        <v>252</v>
      </c>
      <c r="D23" s="24" t="s">
        <v>253</v>
      </c>
      <c r="E23" s="28">
        <v>8705</v>
      </c>
      <c r="F23" s="25">
        <v>138.78</v>
      </c>
      <c r="G23" s="26">
        <f t="shared" si="0"/>
        <v>1.5</v>
      </c>
      <c r="H23" s="27"/>
      <c r="J23" s="28">
        <v>8705</v>
      </c>
      <c r="K23" s="25">
        <v>138.783815</v>
      </c>
      <c r="M23" s="8">
        <f t="shared" si="1"/>
        <v>138.78</v>
      </c>
    </row>
    <row r="24" spans="2:13" x14ac:dyDescent="0.2">
      <c r="B24" s="24" t="s">
        <v>254</v>
      </c>
      <c r="C24" s="24" t="s">
        <v>255</v>
      </c>
      <c r="D24" s="24" t="s">
        <v>256</v>
      </c>
      <c r="E24" s="28">
        <v>39130</v>
      </c>
      <c r="F24" s="25">
        <v>133.22</v>
      </c>
      <c r="G24" s="26">
        <f t="shared" si="0"/>
        <v>1.44</v>
      </c>
      <c r="H24" s="27"/>
      <c r="J24" s="28">
        <v>39130</v>
      </c>
      <c r="K24" s="25">
        <v>133.218085</v>
      </c>
      <c r="M24" s="8">
        <f t="shared" si="1"/>
        <v>133.22</v>
      </c>
    </row>
    <row r="25" spans="2:13" x14ac:dyDescent="0.2">
      <c r="B25" s="24" t="s">
        <v>257</v>
      </c>
      <c r="C25" s="24" t="s">
        <v>258</v>
      </c>
      <c r="D25" s="24" t="s">
        <v>220</v>
      </c>
      <c r="E25" s="28">
        <v>8751</v>
      </c>
      <c r="F25" s="25">
        <v>121.21</v>
      </c>
      <c r="G25" s="26">
        <f t="shared" si="0"/>
        <v>1.31</v>
      </c>
      <c r="H25" s="27"/>
      <c r="J25" s="28">
        <v>8751</v>
      </c>
      <c r="K25" s="25">
        <v>121.21010099999999</v>
      </c>
      <c r="M25" s="8">
        <f t="shared" si="1"/>
        <v>121.21</v>
      </c>
    </row>
    <row r="26" spans="2:13" x14ac:dyDescent="0.2">
      <c r="B26" s="24" t="s">
        <v>259</v>
      </c>
      <c r="C26" s="24" t="s">
        <v>260</v>
      </c>
      <c r="D26" s="24" t="s">
        <v>261</v>
      </c>
      <c r="E26" s="28">
        <v>981</v>
      </c>
      <c r="F26" s="25">
        <v>119.9</v>
      </c>
      <c r="G26" s="26">
        <f t="shared" si="0"/>
        <v>1.3</v>
      </c>
      <c r="H26" s="27"/>
      <c r="J26" s="28">
        <v>981</v>
      </c>
      <c r="K26" s="25">
        <v>119.89782</v>
      </c>
      <c r="M26" s="8">
        <f t="shared" si="1"/>
        <v>119.9</v>
      </c>
    </row>
    <row r="27" spans="2:13" x14ac:dyDescent="0.2">
      <c r="B27" s="24" t="s">
        <v>262</v>
      </c>
      <c r="C27" s="24" t="s">
        <v>263</v>
      </c>
      <c r="D27" s="24" t="s">
        <v>264</v>
      </c>
      <c r="E27" s="28">
        <v>29585</v>
      </c>
      <c r="F27" s="25">
        <v>119.51</v>
      </c>
      <c r="G27" s="26">
        <f t="shared" si="0"/>
        <v>1.29</v>
      </c>
      <c r="H27" s="27"/>
      <c r="J27" s="28">
        <v>29585</v>
      </c>
      <c r="K27" s="25">
        <v>119.5086075</v>
      </c>
      <c r="M27" s="8">
        <f t="shared" si="1"/>
        <v>119.51</v>
      </c>
    </row>
    <row r="28" spans="2:13" x14ac:dyDescent="0.2">
      <c r="B28" s="24" t="s">
        <v>265</v>
      </c>
      <c r="C28" s="24" t="s">
        <v>266</v>
      </c>
      <c r="D28" s="24" t="s">
        <v>236</v>
      </c>
      <c r="E28" s="28">
        <v>17253</v>
      </c>
      <c r="F28" s="25">
        <v>117.35</v>
      </c>
      <c r="G28" s="26">
        <f t="shared" si="0"/>
        <v>1.27</v>
      </c>
      <c r="H28" s="27"/>
      <c r="J28" s="28">
        <v>17253</v>
      </c>
      <c r="K28" s="25">
        <v>117.354906</v>
      </c>
      <c r="M28" s="8">
        <f t="shared" si="1"/>
        <v>117.35</v>
      </c>
    </row>
    <row r="29" spans="2:13" x14ac:dyDescent="0.2">
      <c r="B29" s="24" t="s">
        <v>267</v>
      </c>
      <c r="C29" s="24" t="s">
        <v>268</v>
      </c>
      <c r="D29" s="24" t="s">
        <v>269</v>
      </c>
      <c r="E29" s="28">
        <v>68307</v>
      </c>
      <c r="F29" s="25">
        <v>115.28</v>
      </c>
      <c r="G29" s="26">
        <f t="shared" si="0"/>
        <v>1.25</v>
      </c>
      <c r="H29" s="27"/>
      <c r="J29" s="28">
        <v>68307</v>
      </c>
      <c r="K29" s="25">
        <v>115.2817239</v>
      </c>
      <c r="M29" s="8">
        <f t="shared" si="1"/>
        <v>115.28</v>
      </c>
    </row>
    <row r="30" spans="2:13" x14ac:dyDescent="0.2">
      <c r="B30" s="24" t="s">
        <v>270</v>
      </c>
      <c r="C30" s="24" t="s">
        <v>271</v>
      </c>
      <c r="D30" s="24" t="s">
        <v>272</v>
      </c>
      <c r="E30" s="28">
        <v>3409</v>
      </c>
      <c r="F30" s="25">
        <v>114.78</v>
      </c>
      <c r="G30" s="26">
        <f t="shared" si="0"/>
        <v>1.24</v>
      </c>
      <c r="H30" s="27"/>
      <c r="J30" s="28">
        <v>3409</v>
      </c>
      <c r="K30" s="25">
        <v>114.78103</v>
      </c>
      <c r="M30" s="8">
        <f t="shared" si="1"/>
        <v>114.78</v>
      </c>
    </row>
    <row r="31" spans="2:13" x14ac:dyDescent="0.2">
      <c r="B31" s="24" t="s">
        <v>273</v>
      </c>
      <c r="C31" s="24" t="s">
        <v>274</v>
      </c>
      <c r="D31" s="24" t="s">
        <v>256</v>
      </c>
      <c r="E31" s="28">
        <v>37414</v>
      </c>
      <c r="F31" s="25">
        <v>104.85</v>
      </c>
      <c r="G31" s="26">
        <f t="shared" si="0"/>
        <v>1.1299999999999999</v>
      </c>
      <c r="H31" s="27"/>
      <c r="J31" s="28">
        <v>37414</v>
      </c>
      <c r="K31" s="25">
        <v>104.852735</v>
      </c>
      <c r="M31" s="8">
        <f t="shared" si="1"/>
        <v>104.85</v>
      </c>
    </row>
    <row r="32" spans="2:13" x14ac:dyDescent="0.2">
      <c r="B32" s="24" t="s">
        <v>275</v>
      </c>
      <c r="C32" s="24" t="s">
        <v>276</v>
      </c>
      <c r="D32" s="24" t="s">
        <v>277</v>
      </c>
      <c r="E32" s="28">
        <v>1804</v>
      </c>
      <c r="F32" s="25">
        <v>100.92</v>
      </c>
      <c r="G32" s="26">
        <f t="shared" si="0"/>
        <v>1.0900000000000001</v>
      </c>
      <c r="H32" s="27"/>
      <c r="J32" s="28">
        <v>1804</v>
      </c>
      <c r="K32" s="25">
        <v>100.92478</v>
      </c>
      <c r="M32" s="8">
        <f t="shared" si="1"/>
        <v>100.92</v>
      </c>
    </row>
    <row r="33" spans="2:13" x14ac:dyDescent="0.2">
      <c r="B33" s="24" t="s">
        <v>278</v>
      </c>
      <c r="C33" s="24" t="s">
        <v>279</v>
      </c>
      <c r="D33" s="24" t="s">
        <v>243</v>
      </c>
      <c r="E33" s="28">
        <v>4715</v>
      </c>
      <c r="F33" s="25">
        <v>94.6</v>
      </c>
      <c r="G33" s="26">
        <f t="shared" si="0"/>
        <v>1.02</v>
      </c>
      <c r="H33" s="27"/>
      <c r="J33" s="28">
        <v>4715</v>
      </c>
      <c r="K33" s="25">
        <v>94.601759999999999</v>
      </c>
      <c r="M33" s="8">
        <f t="shared" si="1"/>
        <v>94.6</v>
      </c>
    </row>
    <row r="34" spans="2:13" x14ac:dyDescent="0.2">
      <c r="B34" s="24" t="s">
        <v>280</v>
      </c>
      <c r="C34" s="24" t="s">
        <v>281</v>
      </c>
      <c r="D34" s="24" t="s">
        <v>282</v>
      </c>
      <c r="E34" s="28">
        <v>11963</v>
      </c>
      <c r="F34" s="25">
        <v>91.15</v>
      </c>
      <c r="G34" s="26">
        <f t="shared" si="0"/>
        <v>0.99</v>
      </c>
      <c r="H34" s="27"/>
      <c r="J34" s="28">
        <v>11963</v>
      </c>
      <c r="K34" s="25">
        <v>91.152078500000002</v>
      </c>
      <c r="M34" s="8">
        <f t="shared" si="1"/>
        <v>91.15</v>
      </c>
    </row>
    <row r="35" spans="2:13" x14ac:dyDescent="0.2">
      <c r="B35" s="24" t="s">
        <v>283</v>
      </c>
      <c r="C35" s="24" t="s">
        <v>284</v>
      </c>
      <c r="D35" s="24" t="s">
        <v>269</v>
      </c>
      <c r="E35" s="28">
        <v>7738</v>
      </c>
      <c r="F35" s="25">
        <v>88.42</v>
      </c>
      <c r="G35" s="26">
        <f t="shared" si="0"/>
        <v>0.96</v>
      </c>
      <c r="H35" s="27"/>
      <c r="J35" s="28">
        <v>7738</v>
      </c>
      <c r="K35" s="25">
        <v>88.422126000000006</v>
      </c>
      <c r="M35" s="8">
        <f t="shared" si="1"/>
        <v>88.42</v>
      </c>
    </row>
    <row r="36" spans="2:13" x14ac:dyDescent="0.2">
      <c r="B36" s="24" t="s">
        <v>285</v>
      </c>
      <c r="C36" s="24" t="s">
        <v>286</v>
      </c>
      <c r="D36" s="24" t="s">
        <v>272</v>
      </c>
      <c r="E36" s="28">
        <v>3735</v>
      </c>
      <c r="F36" s="25">
        <v>87.77</v>
      </c>
      <c r="G36" s="26">
        <f t="shared" si="0"/>
        <v>0.95</v>
      </c>
      <c r="H36" s="27"/>
      <c r="J36" s="28">
        <v>3735</v>
      </c>
      <c r="K36" s="25">
        <v>87.772499999999994</v>
      </c>
      <c r="M36" s="8">
        <f t="shared" si="1"/>
        <v>87.77</v>
      </c>
    </row>
    <row r="37" spans="2:13" x14ac:dyDescent="0.2">
      <c r="B37" s="24" t="s">
        <v>287</v>
      </c>
      <c r="C37" s="24" t="s">
        <v>288</v>
      </c>
      <c r="D37" s="24" t="s">
        <v>261</v>
      </c>
      <c r="E37" s="28">
        <v>3156</v>
      </c>
      <c r="F37" s="25">
        <v>87.01</v>
      </c>
      <c r="G37" s="26">
        <f t="shared" si="0"/>
        <v>0.94</v>
      </c>
      <c r="H37" s="27"/>
      <c r="J37" s="28">
        <v>3156</v>
      </c>
      <c r="K37" s="25">
        <v>87.007763999999995</v>
      </c>
      <c r="M37" s="8">
        <f t="shared" si="1"/>
        <v>87.01</v>
      </c>
    </row>
    <row r="38" spans="2:13" x14ac:dyDescent="0.2">
      <c r="B38" s="24" t="s">
        <v>289</v>
      </c>
      <c r="C38" s="24" t="s">
        <v>290</v>
      </c>
      <c r="D38" s="24" t="s">
        <v>246</v>
      </c>
      <c r="E38" s="28">
        <v>1833</v>
      </c>
      <c r="F38" s="25">
        <v>85.74</v>
      </c>
      <c r="G38" s="26">
        <f t="shared" si="0"/>
        <v>0.93</v>
      </c>
      <c r="H38" s="27"/>
      <c r="J38" s="28">
        <v>1833</v>
      </c>
      <c r="K38" s="25">
        <v>85.738574999999997</v>
      </c>
      <c r="M38" s="8">
        <f t="shared" si="1"/>
        <v>85.74</v>
      </c>
    </row>
    <row r="39" spans="2:13" x14ac:dyDescent="0.2">
      <c r="B39" s="24" t="s">
        <v>291</v>
      </c>
      <c r="C39" s="24" t="s">
        <v>292</v>
      </c>
      <c r="D39" s="24" t="s">
        <v>293</v>
      </c>
      <c r="E39" s="28">
        <v>6096</v>
      </c>
      <c r="F39" s="25">
        <v>85.56</v>
      </c>
      <c r="G39" s="26">
        <f t="shared" si="0"/>
        <v>0.92</v>
      </c>
      <c r="H39" s="27"/>
      <c r="J39" s="28">
        <v>6096</v>
      </c>
      <c r="K39" s="25">
        <v>85.557360000000003</v>
      </c>
      <c r="M39" s="8">
        <f t="shared" si="1"/>
        <v>85.56</v>
      </c>
    </row>
    <row r="40" spans="2:13" x14ac:dyDescent="0.2">
      <c r="B40" s="24" t="s">
        <v>294</v>
      </c>
      <c r="C40" s="24" t="s">
        <v>295</v>
      </c>
      <c r="D40" s="24" t="s">
        <v>236</v>
      </c>
      <c r="E40" s="28">
        <v>1137</v>
      </c>
      <c r="F40" s="25">
        <v>79.650000000000006</v>
      </c>
      <c r="G40" s="26">
        <f t="shared" si="0"/>
        <v>0.86</v>
      </c>
      <c r="H40" s="27"/>
      <c r="J40" s="28">
        <v>1137</v>
      </c>
      <c r="K40" s="25">
        <v>79.652535</v>
      </c>
      <c r="M40" s="8">
        <f t="shared" si="1"/>
        <v>79.650000000000006</v>
      </c>
    </row>
    <row r="41" spans="2:13" x14ac:dyDescent="0.2">
      <c r="B41" s="24" t="s">
        <v>296</v>
      </c>
      <c r="C41" s="24" t="s">
        <v>297</v>
      </c>
      <c r="D41" s="24" t="s">
        <v>236</v>
      </c>
      <c r="E41" s="28">
        <v>916</v>
      </c>
      <c r="F41" s="25">
        <v>79.5</v>
      </c>
      <c r="G41" s="26">
        <f t="shared" si="0"/>
        <v>0.86</v>
      </c>
      <c r="H41" s="27"/>
      <c r="J41" s="28">
        <v>916</v>
      </c>
      <c r="K41" s="25">
        <v>79.495059999999995</v>
      </c>
      <c r="M41" s="8">
        <f t="shared" si="1"/>
        <v>79.5</v>
      </c>
    </row>
    <row r="42" spans="2:13" x14ac:dyDescent="0.2">
      <c r="B42" s="24" t="s">
        <v>298</v>
      </c>
      <c r="C42" s="24" t="s">
        <v>299</v>
      </c>
      <c r="D42" s="24" t="s">
        <v>243</v>
      </c>
      <c r="E42" s="28">
        <v>27070</v>
      </c>
      <c r="F42" s="25">
        <v>79.37</v>
      </c>
      <c r="G42" s="26">
        <f t="shared" si="0"/>
        <v>0.86</v>
      </c>
      <c r="H42" s="27"/>
      <c r="J42" s="28">
        <v>27070</v>
      </c>
      <c r="K42" s="25">
        <v>79.369240000000005</v>
      </c>
      <c r="M42" s="8">
        <f t="shared" si="1"/>
        <v>79.37</v>
      </c>
    </row>
    <row r="43" spans="2:13" x14ac:dyDescent="0.2">
      <c r="B43" s="24" t="s">
        <v>300</v>
      </c>
      <c r="C43" s="24" t="s">
        <v>301</v>
      </c>
      <c r="D43" s="24" t="s">
        <v>302</v>
      </c>
      <c r="E43" s="28">
        <v>32086</v>
      </c>
      <c r="F43" s="25">
        <v>76.849999999999994</v>
      </c>
      <c r="G43" s="26">
        <f t="shared" si="0"/>
        <v>0.83</v>
      </c>
      <c r="H43" s="27"/>
      <c r="J43" s="28">
        <v>32086</v>
      </c>
      <c r="K43" s="25">
        <v>76.845969999999994</v>
      </c>
      <c r="M43" s="8">
        <f t="shared" si="1"/>
        <v>76.849999999999994</v>
      </c>
    </row>
    <row r="44" spans="2:13" x14ac:dyDescent="0.2">
      <c r="B44" s="24" t="s">
        <v>303</v>
      </c>
      <c r="C44" s="24" t="s">
        <v>304</v>
      </c>
      <c r="D44" s="24" t="s">
        <v>220</v>
      </c>
      <c r="E44" s="28">
        <v>5244</v>
      </c>
      <c r="F44" s="25">
        <v>73.430000000000007</v>
      </c>
      <c r="G44" s="26">
        <f t="shared" si="0"/>
        <v>0.79</v>
      </c>
      <c r="H44" s="27"/>
      <c r="J44" s="28">
        <v>5244</v>
      </c>
      <c r="K44" s="25">
        <v>73.431731999999997</v>
      </c>
      <c r="M44" s="8">
        <f t="shared" si="1"/>
        <v>73.430000000000007</v>
      </c>
    </row>
    <row r="45" spans="2:13" x14ac:dyDescent="0.2">
      <c r="B45" s="24" t="s">
        <v>305</v>
      </c>
      <c r="C45" s="24" t="s">
        <v>306</v>
      </c>
      <c r="D45" s="24" t="s">
        <v>307</v>
      </c>
      <c r="E45" s="28">
        <v>18758</v>
      </c>
      <c r="F45" s="25">
        <v>73.150000000000006</v>
      </c>
      <c r="G45" s="26">
        <f t="shared" si="0"/>
        <v>0.79</v>
      </c>
      <c r="H45" s="27"/>
      <c r="J45" s="28">
        <v>18758</v>
      </c>
      <c r="K45" s="25">
        <v>73.146821000000003</v>
      </c>
      <c r="M45" s="8">
        <f t="shared" si="1"/>
        <v>73.150000000000006</v>
      </c>
    </row>
    <row r="46" spans="2:13" x14ac:dyDescent="0.2">
      <c r="B46" s="24" t="s">
        <v>308</v>
      </c>
      <c r="C46" s="24" t="s">
        <v>309</v>
      </c>
      <c r="D46" s="24" t="s">
        <v>243</v>
      </c>
      <c r="E46" s="28">
        <v>11565</v>
      </c>
      <c r="F46" s="25">
        <v>71.25</v>
      </c>
      <c r="G46" s="26">
        <f t="shared" si="0"/>
        <v>0.77</v>
      </c>
      <c r="H46" s="27"/>
      <c r="J46" s="28">
        <v>11565</v>
      </c>
      <c r="K46" s="25">
        <v>71.251964999999998</v>
      </c>
      <c r="M46" s="8">
        <f t="shared" si="1"/>
        <v>71.25</v>
      </c>
    </row>
    <row r="47" spans="2:13" x14ac:dyDescent="0.2">
      <c r="B47" s="24" t="s">
        <v>310</v>
      </c>
      <c r="C47" s="24" t="s">
        <v>311</v>
      </c>
      <c r="D47" s="24" t="s">
        <v>253</v>
      </c>
      <c r="E47" s="28">
        <v>4646</v>
      </c>
      <c r="F47" s="25">
        <v>69.84</v>
      </c>
      <c r="G47" s="26">
        <f t="shared" si="0"/>
        <v>0.75</v>
      </c>
      <c r="H47" s="27"/>
      <c r="J47" s="28">
        <v>4646</v>
      </c>
      <c r="K47" s="25">
        <v>69.843317999999996</v>
      </c>
      <c r="M47" s="8">
        <f t="shared" si="1"/>
        <v>69.84</v>
      </c>
    </row>
    <row r="48" spans="2:13" x14ac:dyDescent="0.2">
      <c r="B48" s="24" t="s">
        <v>312</v>
      </c>
      <c r="C48" s="24" t="s">
        <v>313</v>
      </c>
      <c r="D48" s="24" t="s">
        <v>314</v>
      </c>
      <c r="E48" s="28">
        <v>6140</v>
      </c>
      <c r="F48" s="25">
        <v>68.44</v>
      </c>
      <c r="G48" s="26">
        <f t="shared" si="0"/>
        <v>0.74</v>
      </c>
      <c r="H48" s="27"/>
      <c r="J48" s="28">
        <v>6140</v>
      </c>
      <c r="K48" s="25">
        <v>68.442580000000007</v>
      </c>
      <c r="M48" s="8">
        <f t="shared" si="1"/>
        <v>68.44</v>
      </c>
    </row>
    <row r="49" spans="2:13" x14ac:dyDescent="0.2">
      <c r="B49" s="24" t="s">
        <v>315</v>
      </c>
      <c r="C49" s="24" t="s">
        <v>316</v>
      </c>
      <c r="D49" s="24" t="s">
        <v>317</v>
      </c>
      <c r="E49" s="28">
        <v>5922</v>
      </c>
      <c r="F49" s="25">
        <v>68.27</v>
      </c>
      <c r="G49" s="26">
        <f t="shared" si="0"/>
        <v>0.74</v>
      </c>
      <c r="H49" s="27"/>
      <c r="J49" s="28">
        <v>5922</v>
      </c>
      <c r="K49" s="25">
        <v>68.274737999999999</v>
      </c>
      <c r="M49" s="8">
        <f t="shared" si="1"/>
        <v>68.27</v>
      </c>
    </row>
    <row r="50" spans="2:13" x14ac:dyDescent="0.2">
      <c r="B50" s="24" t="s">
        <v>318</v>
      </c>
      <c r="C50" s="24" t="s">
        <v>319</v>
      </c>
      <c r="D50" s="24" t="s">
        <v>320</v>
      </c>
      <c r="E50" s="28">
        <v>8863</v>
      </c>
      <c r="F50" s="25">
        <v>67.040000000000006</v>
      </c>
      <c r="G50" s="26">
        <f t="shared" si="0"/>
        <v>0.72</v>
      </c>
      <c r="H50" s="27"/>
      <c r="J50" s="28">
        <v>8863</v>
      </c>
      <c r="K50" s="25">
        <v>67.044163499999996</v>
      </c>
      <c r="M50" s="8">
        <f t="shared" si="1"/>
        <v>67.040000000000006</v>
      </c>
    </row>
    <row r="51" spans="2:13" x14ac:dyDescent="0.2">
      <c r="B51" s="24" t="s">
        <v>321</v>
      </c>
      <c r="C51" s="24" t="s">
        <v>322</v>
      </c>
      <c r="D51" s="24" t="s">
        <v>320</v>
      </c>
      <c r="E51" s="28">
        <v>3706</v>
      </c>
      <c r="F51" s="25">
        <v>66.36</v>
      </c>
      <c r="G51" s="26">
        <f t="shared" si="0"/>
        <v>0.72</v>
      </c>
      <c r="H51" s="27"/>
      <c r="J51" s="28">
        <v>3706</v>
      </c>
      <c r="K51" s="25">
        <v>66.359635999999995</v>
      </c>
      <c r="M51" s="8">
        <f t="shared" si="1"/>
        <v>66.36</v>
      </c>
    </row>
    <row r="52" spans="2:13" x14ac:dyDescent="0.2">
      <c r="B52" s="24" t="s">
        <v>323</v>
      </c>
      <c r="C52" s="24" t="s">
        <v>324</v>
      </c>
      <c r="D52" s="24" t="s">
        <v>314</v>
      </c>
      <c r="E52" s="28">
        <v>835</v>
      </c>
      <c r="F52" s="25">
        <v>61.87</v>
      </c>
      <c r="G52" s="26">
        <f t="shared" si="0"/>
        <v>0.67</v>
      </c>
      <c r="H52" s="27"/>
      <c r="J52" s="28">
        <v>835</v>
      </c>
      <c r="K52" s="25">
        <v>61.86515</v>
      </c>
      <c r="M52" s="8">
        <f t="shared" si="1"/>
        <v>61.87</v>
      </c>
    </row>
    <row r="53" spans="2:13" x14ac:dyDescent="0.2">
      <c r="B53" s="24" t="s">
        <v>325</v>
      </c>
      <c r="C53" s="24" t="s">
        <v>326</v>
      </c>
      <c r="D53" s="24" t="s">
        <v>253</v>
      </c>
      <c r="E53" s="28">
        <v>5032</v>
      </c>
      <c r="F53" s="25">
        <v>61.58</v>
      </c>
      <c r="G53" s="26">
        <f t="shared" si="0"/>
        <v>0.67</v>
      </c>
      <c r="H53" s="27"/>
      <c r="J53" s="28">
        <v>5032</v>
      </c>
      <c r="K53" s="25">
        <v>61.576583999999997</v>
      </c>
      <c r="M53" s="8">
        <f t="shared" si="1"/>
        <v>61.58</v>
      </c>
    </row>
    <row r="54" spans="2:13" x14ac:dyDescent="0.2">
      <c r="B54" s="24" t="s">
        <v>327</v>
      </c>
      <c r="C54" s="24" t="s">
        <v>328</v>
      </c>
      <c r="D54" s="24" t="s">
        <v>329</v>
      </c>
      <c r="E54" s="28">
        <v>5380</v>
      </c>
      <c r="F54" s="25">
        <v>60.76</v>
      </c>
      <c r="G54" s="26">
        <f t="shared" si="0"/>
        <v>0.66</v>
      </c>
      <c r="H54" s="27"/>
      <c r="J54" s="28">
        <v>5380</v>
      </c>
      <c r="K54" s="25">
        <v>60.756340000000002</v>
      </c>
      <c r="M54" s="8">
        <f t="shared" si="1"/>
        <v>60.76</v>
      </c>
    </row>
    <row r="55" spans="2:13" x14ac:dyDescent="0.2">
      <c r="B55" s="24" t="s">
        <v>330</v>
      </c>
      <c r="C55" s="24" t="s">
        <v>331</v>
      </c>
      <c r="D55" s="24" t="s">
        <v>220</v>
      </c>
      <c r="E55" s="28">
        <v>23567</v>
      </c>
      <c r="F55" s="25">
        <v>56.41</v>
      </c>
      <c r="G55" s="26">
        <f t="shared" si="0"/>
        <v>0.61</v>
      </c>
      <c r="H55" s="27"/>
      <c r="J55" s="28">
        <v>23567</v>
      </c>
      <c r="K55" s="25">
        <v>56.412327900000001</v>
      </c>
      <c r="M55" s="8">
        <f t="shared" si="1"/>
        <v>56.41</v>
      </c>
    </row>
    <row r="56" spans="2:13" x14ac:dyDescent="0.2">
      <c r="B56" s="24" t="s">
        <v>332</v>
      </c>
      <c r="C56" s="24" t="s">
        <v>333</v>
      </c>
      <c r="D56" s="24" t="s">
        <v>334</v>
      </c>
      <c r="E56" s="28">
        <v>2152</v>
      </c>
      <c r="F56" s="25">
        <v>53.93</v>
      </c>
      <c r="G56" s="26">
        <f t="shared" si="0"/>
        <v>0.57999999999999996</v>
      </c>
      <c r="H56" s="27"/>
      <c r="J56" s="28">
        <v>2152</v>
      </c>
      <c r="K56" s="25">
        <v>53.926968000000002</v>
      </c>
      <c r="M56" s="8">
        <f t="shared" si="1"/>
        <v>53.93</v>
      </c>
    </row>
    <row r="57" spans="2:13" x14ac:dyDescent="0.2">
      <c r="B57" s="23" t="s">
        <v>63</v>
      </c>
      <c r="C57" s="23"/>
      <c r="D57" s="23"/>
      <c r="E57" s="23"/>
      <c r="F57" s="30">
        <f>SUM(F7:F56)</f>
        <v>9324.440000000006</v>
      </c>
      <c r="G57" s="31">
        <f>SUM(G7:G56)</f>
        <v>100.79999999999997</v>
      </c>
      <c r="H57" s="32"/>
      <c r="I57" s="16"/>
      <c r="J57" s="23"/>
      <c r="K57" s="30">
        <v>9324.442236799996</v>
      </c>
      <c r="M57" s="8"/>
    </row>
    <row r="58" spans="2:13" x14ac:dyDescent="0.2">
      <c r="B58" s="23" t="s">
        <v>335</v>
      </c>
      <c r="C58" s="23"/>
      <c r="D58" s="23"/>
      <c r="E58" s="23"/>
      <c r="F58" s="51" t="s">
        <v>336</v>
      </c>
      <c r="G58" s="52" t="s">
        <v>336</v>
      </c>
      <c r="H58" s="32"/>
      <c r="I58" s="16"/>
      <c r="J58" s="23"/>
      <c r="K58" s="51" t="s">
        <v>336</v>
      </c>
    </row>
    <row r="59" spans="2:13" x14ac:dyDescent="0.2">
      <c r="B59" s="23" t="s">
        <v>63</v>
      </c>
      <c r="C59" s="23"/>
      <c r="D59" s="23"/>
      <c r="E59" s="23"/>
      <c r="F59" s="47" t="s">
        <v>336</v>
      </c>
      <c r="G59" s="48" t="s">
        <v>336</v>
      </c>
      <c r="H59" s="32"/>
      <c r="I59" s="16"/>
      <c r="J59" s="23"/>
      <c r="K59" s="47" t="s">
        <v>336</v>
      </c>
    </row>
    <row r="60" spans="2:13" x14ac:dyDescent="0.2">
      <c r="B60" s="35" t="s">
        <v>82</v>
      </c>
      <c r="C60" s="35"/>
      <c r="D60" s="35"/>
      <c r="E60" s="35"/>
      <c r="F60" s="36">
        <f>F57</f>
        <v>9324.440000000006</v>
      </c>
      <c r="G60" s="37">
        <f>G57</f>
        <v>100.79999999999997</v>
      </c>
      <c r="H60" s="32"/>
      <c r="I60" s="16"/>
      <c r="J60" s="35"/>
      <c r="K60" s="36">
        <v>9324.442236799996</v>
      </c>
    </row>
    <row r="61" spans="2:13" x14ac:dyDescent="0.2">
      <c r="B61" s="23" t="s">
        <v>83</v>
      </c>
      <c r="C61" s="23"/>
      <c r="D61" s="23"/>
      <c r="E61" s="23"/>
      <c r="F61" s="30">
        <v>123.58</v>
      </c>
      <c r="G61" s="31">
        <f t="shared" ref="G61" si="2">ROUND(F61/$F$64*100,2)</f>
        <v>1.34</v>
      </c>
      <c r="H61" s="38">
        <v>5.4942360000000003E-2</v>
      </c>
      <c r="I61" s="17"/>
      <c r="J61" s="23"/>
      <c r="K61" s="30">
        <v>123.5826192</v>
      </c>
      <c r="M61" s="8">
        <f t="shared" ref="M61" si="3">ROUND(F61,2)</f>
        <v>123.58</v>
      </c>
    </row>
    <row r="62" spans="2:13" x14ac:dyDescent="0.2">
      <c r="B62" s="24"/>
      <c r="C62" s="24"/>
      <c r="D62" s="24"/>
      <c r="E62" s="24"/>
      <c r="F62" s="25"/>
      <c r="G62" s="26"/>
      <c r="H62" s="27"/>
      <c r="J62" s="24"/>
      <c r="K62" s="25"/>
    </row>
    <row r="63" spans="2:13" x14ac:dyDescent="0.2">
      <c r="B63" s="43" t="s">
        <v>85</v>
      </c>
      <c r="C63" s="43"/>
      <c r="D63" s="43"/>
      <c r="E63" s="43"/>
      <c r="F63" s="30">
        <f>F64-(F57+F61)</f>
        <v>-197.57000000000517</v>
      </c>
      <c r="G63" s="31">
        <f>G64-(G57+G61)</f>
        <v>-2.1399999999999721</v>
      </c>
      <c r="H63" s="32"/>
      <c r="I63" s="16"/>
      <c r="J63" s="43"/>
      <c r="K63" s="30">
        <v>-197.57593879999695</v>
      </c>
      <c r="M63" s="8">
        <f t="shared" ref="M63" si="4">ROUND(F63,2)</f>
        <v>-197.57</v>
      </c>
    </row>
    <row r="64" spans="2:13" x14ac:dyDescent="0.2">
      <c r="B64" s="39" t="s">
        <v>84</v>
      </c>
      <c r="C64" s="39"/>
      <c r="D64" s="39"/>
      <c r="E64" s="39"/>
      <c r="F64" s="40">
        <v>9250.4500000000007</v>
      </c>
      <c r="G64" s="41">
        <v>100</v>
      </c>
      <c r="H64" s="42"/>
      <c r="I64" s="16"/>
      <c r="J64" s="39"/>
      <c r="K64" s="40">
        <v>9250.4489171999994</v>
      </c>
      <c r="M64" s="8">
        <f t="shared" ref="M64" si="5">ROUND(F64,2)</f>
        <v>9250.4500000000007</v>
      </c>
    </row>
    <row r="66" spans="2:4" x14ac:dyDescent="0.2">
      <c r="B66" s="66" t="s">
        <v>1282</v>
      </c>
    </row>
    <row r="67" spans="2:4" x14ac:dyDescent="0.2">
      <c r="B67" s="66"/>
    </row>
    <row r="68" spans="2:4" x14ac:dyDescent="0.2">
      <c r="B68" s="70" t="s">
        <v>1283</v>
      </c>
    </row>
    <row r="69" spans="2:4" x14ac:dyDescent="0.2">
      <c r="B69" s="70" t="s">
        <v>1293</v>
      </c>
    </row>
    <row r="70" spans="2:4" x14ac:dyDescent="0.2">
      <c r="B70" s="70" t="s">
        <v>1294</v>
      </c>
    </row>
    <row r="71" spans="2:4" x14ac:dyDescent="0.2">
      <c r="B71" s="66"/>
    </row>
    <row r="72" spans="2:4" x14ac:dyDescent="0.2">
      <c r="B72" s="68" t="s">
        <v>1285</v>
      </c>
      <c r="C72" s="73" t="s">
        <v>1307</v>
      </c>
      <c r="D72" s="73" t="s">
        <v>1287</v>
      </c>
    </row>
    <row r="73" spans="2:4" x14ac:dyDescent="0.2">
      <c r="B73" s="69" t="s">
        <v>1286</v>
      </c>
      <c r="C73" s="71" t="s">
        <v>1288</v>
      </c>
      <c r="D73" s="69">
        <v>9.8903999999999996</v>
      </c>
    </row>
    <row r="74" spans="2:4" x14ac:dyDescent="0.2">
      <c r="B74" s="66"/>
    </row>
    <row r="75" spans="2:4" x14ac:dyDescent="0.2">
      <c r="B75" s="70" t="s">
        <v>1309</v>
      </c>
    </row>
    <row r="76" spans="2:4" x14ac:dyDescent="0.2">
      <c r="B76" s="66"/>
    </row>
    <row r="77" spans="2:4" x14ac:dyDescent="0.2">
      <c r="B77" s="70" t="s">
        <v>1295</v>
      </c>
    </row>
    <row r="78" spans="2:4" x14ac:dyDescent="0.2">
      <c r="B78" s="70" t="s">
        <v>1296</v>
      </c>
    </row>
    <row r="79" spans="2:4" x14ac:dyDescent="0.2">
      <c r="B79" s="70" t="s">
        <v>1297</v>
      </c>
    </row>
    <row r="80" spans="2:4" x14ac:dyDescent="0.2">
      <c r="B80" s="70" t="s">
        <v>1302</v>
      </c>
    </row>
    <row r="81" spans="2:8" x14ac:dyDescent="0.2">
      <c r="B81" s="70" t="s">
        <v>1298</v>
      </c>
    </row>
    <row r="83" spans="2:8" x14ac:dyDescent="0.2">
      <c r="B83" s="16" t="s">
        <v>89</v>
      </c>
      <c r="H83" s="6"/>
    </row>
    <row r="84" spans="2:8" x14ac:dyDescent="0.2">
      <c r="H84" s="6"/>
    </row>
    <row r="85" spans="2:8" x14ac:dyDescent="0.2">
      <c r="H85" s="6"/>
    </row>
    <row r="86" spans="2:8" x14ac:dyDescent="0.2">
      <c r="H86" s="6"/>
    </row>
    <row r="87" spans="2:8" x14ac:dyDescent="0.2">
      <c r="H87" s="6"/>
    </row>
    <row r="88" spans="2:8" x14ac:dyDescent="0.2">
      <c r="H88" s="6"/>
    </row>
    <row r="89" spans="2:8" x14ac:dyDescent="0.2">
      <c r="H89" s="6"/>
    </row>
    <row r="90" spans="2:8" x14ac:dyDescent="0.2">
      <c r="H90" s="6"/>
    </row>
    <row r="91" spans="2:8" x14ac:dyDescent="0.2">
      <c r="H91" s="6"/>
    </row>
    <row r="92" spans="2:8" x14ac:dyDescent="0.2">
      <c r="H92" s="6"/>
    </row>
    <row r="93" spans="2:8" x14ac:dyDescent="0.2">
      <c r="H93" s="6"/>
    </row>
    <row r="94" spans="2:8" x14ac:dyDescent="0.2">
      <c r="H94" s="6"/>
    </row>
    <row r="95" spans="2:8" x14ac:dyDescent="0.2">
      <c r="H95" s="6"/>
    </row>
    <row r="96" spans="2:8" x14ac:dyDescent="0.2">
      <c r="H96" s="6"/>
    </row>
    <row r="97" spans="2:8" x14ac:dyDescent="0.2">
      <c r="H97" s="6"/>
    </row>
    <row r="98" spans="2:8" x14ac:dyDescent="0.2">
      <c r="H98" s="6"/>
    </row>
    <row r="99" spans="2:8" x14ac:dyDescent="0.2">
      <c r="H99" s="6"/>
    </row>
    <row r="100" spans="2:8" x14ac:dyDescent="0.2">
      <c r="B100" s="66" t="s">
        <v>1272</v>
      </c>
      <c r="H100" s="6"/>
    </row>
    <row r="101" spans="2:8" x14ac:dyDescent="0.2">
      <c r="B101" s="67" t="s">
        <v>1277</v>
      </c>
      <c r="H101" s="6"/>
    </row>
    <row r="102" spans="2:8" x14ac:dyDescent="0.2">
      <c r="H102" s="6"/>
    </row>
    <row r="103" spans="2:8" x14ac:dyDescent="0.2">
      <c r="H103" s="6"/>
    </row>
    <row r="104" spans="2:8" x14ac:dyDescent="0.2">
      <c r="H104" s="6"/>
    </row>
    <row r="105" spans="2:8" x14ac:dyDescent="0.2">
      <c r="H105" s="6"/>
    </row>
    <row r="106" spans="2:8" x14ac:dyDescent="0.2">
      <c r="H106" s="6"/>
    </row>
    <row r="107" spans="2:8" x14ac:dyDescent="0.2">
      <c r="H107" s="6"/>
    </row>
    <row r="108" spans="2:8" x14ac:dyDescent="0.2">
      <c r="H108" s="6"/>
    </row>
    <row r="109" spans="2:8" x14ac:dyDescent="0.2">
      <c r="H109" s="6"/>
    </row>
    <row r="110" spans="2:8" x14ac:dyDescent="0.2">
      <c r="H110" s="6"/>
    </row>
    <row r="111" spans="2:8" x14ac:dyDescent="0.2">
      <c r="H111" s="6"/>
    </row>
    <row r="112" spans="2:8" x14ac:dyDescent="0.2">
      <c r="H112" s="6"/>
    </row>
    <row r="113" spans="8:8" x14ac:dyDescent="0.2">
      <c r="H113" s="6"/>
    </row>
    <row r="114" spans="8:8" x14ac:dyDescent="0.2">
      <c r="H114" s="6"/>
    </row>
    <row r="115" spans="8:8" x14ac:dyDescent="0.2">
      <c r="H115" s="6"/>
    </row>
    <row r="116" spans="8:8" x14ac:dyDescent="0.2">
      <c r="H116" s="6"/>
    </row>
    <row r="117" spans="8:8" x14ac:dyDescent="0.2">
      <c r="H117" s="6"/>
    </row>
    <row r="118" spans="8:8" x14ac:dyDescent="0.2">
      <c r="H118" s="6"/>
    </row>
    <row r="119" spans="8:8" x14ac:dyDescent="0.2">
      <c r="H119" s="6"/>
    </row>
    <row r="120" spans="8:8" x14ac:dyDescent="0.2">
      <c r="H120" s="6"/>
    </row>
    <row r="121" spans="8:8" x14ac:dyDescent="0.2">
      <c r="H121" s="6"/>
    </row>
    <row r="122" spans="8:8" x14ac:dyDescent="0.2">
      <c r="H122" s="6"/>
    </row>
    <row r="123" spans="8:8" x14ac:dyDescent="0.2">
      <c r="H123" s="6"/>
    </row>
    <row r="124" spans="8:8" x14ac:dyDescent="0.2">
      <c r="H124" s="6"/>
    </row>
    <row r="125" spans="8:8" x14ac:dyDescent="0.2">
      <c r="H125" s="6"/>
    </row>
    <row r="126" spans="8:8" x14ac:dyDescent="0.2">
      <c r="H126" s="6"/>
    </row>
    <row r="127" spans="8:8" x14ac:dyDescent="0.2">
      <c r="H127" s="6"/>
    </row>
    <row r="128" spans="8:8" x14ac:dyDescent="0.2">
      <c r="H128" s="6"/>
    </row>
    <row r="129" spans="8:8" x14ac:dyDescent="0.2">
      <c r="H129" s="6"/>
    </row>
    <row r="130" spans="8:8" x14ac:dyDescent="0.2">
      <c r="H130" s="6"/>
    </row>
    <row r="131" spans="8:8" x14ac:dyDescent="0.2">
      <c r="H131" s="6"/>
    </row>
    <row r="132" spans="8:8" x14ac:dyDescent="0.2">
      <c r="H132" s="6"/>
    </row>
    <row r="133" spans="8:8" x14ac:dyDescent="0.2">
      <c r="H133" s="6"/>
    </row>
    <row r="134" spans="8:8" x14ac:dyDescent="0.2">
      <c r="H134" s="6"/>
    </row>
    <row r="135" spans="8:8" x14ac:dyDescent="0.2">
      <c r="H135" s="6"/>
    </row>
    <row r="136" spans="8:8" x14ac:dyDescent="0.2">
      <c r="H136" s="6"/>
    </row>
    <row r="137" spans="8:8" x14ac:dyDescent="0.2">
      <c r="H137" s="6"/>
    </row>
    <row r="138" spans="8:8" x14ac:dyDescent="0.2">
      <c r="H138" s="6"/>
    </row>
    <row r="139" spans="8:8" x14ac:dyDescent="0.2">
      <c r="H139" s="6"/>
    </row>
    <row r="140" spans="8:8" x14ac:dyDescent="0.2">
      <c r="H140" s="6"/>
    </row>
    <row r="141" spans="8:8" x14ac:dyDescent="0.2">
      <c r="H141" s="6"/>
    </row>
    <row r="142" spans="8:8" x14ac:dyDescent="0.2">
      <c r="H142" s="6"/>
    </row>
    <row r="143" spans="8:8" x14ac:dyDescent="0.2">
      <c r="H143" s="6"/>
    </row>
    <row r="144" spans="8:8" x14ac:dyDescent="0.2">
      <c r="H144" s="6"/>
    </row>
    <row r="145" spans="8:8" x14ac:dyDescent="0.2">
      <c r="H145" s="6"/>
    </row>
    <row r="146" spans="8:8" x14ac:dyDescent="0.2">
      <c r="H146" s="6"/>
    </row>
    <row r="147" spans="8:8" x14ac:dyDescent="0.2">
      <c r="H147" s="6"/>
    </row>
    <row r="148" spans="8:8" x14ac:dyDescent="0.2">
      <c r="H148" s="6"/>
    </row>
    <row r="149" spans="8:8" x14ac:dyDescent="0.2">
      <c r="H149" s="6"/>
    </row>
    <row r="150" spans="8:8" x14ac:dyDescent="0.2">
      <c r="H150" s="6"/>
    </row>
    <row r="151" spans="8:8" x14ac:dyDescent="0.2">
      <c r="H151" s="6"/>
    </row>
    <row r="152" spans="8:8" x14ac:dyDescent="0.2">
      <c r="H152" s="6"/>
    </row>
    <row r="153" spans="8:8" x14ac:dyDescent="0.2">
      <c r="H153" s="6"/>
    </row>
    <row r="154" spans="8:8" x14ac:dyDescent="0.2">
      <c r="H154" s="6"/>
    </row>
    <row r="155" spans="8:8" x14ac:dyDescent="0.2">
      <c r="H155" s="6"/>
    </row>
    <row r="156" spans="8:8" x14ac:dyDescent="0.2">
      <c r="H156" s="6"/>
    </row>
    <row r="157" spans="8:8" x14ac:dyDescent="0.2">
      <c r="H157" s="6"/>
    </row>
    <row r="158" spans="8:8" x14ac:dyDescent="0.2">
      <c r="H158" s="6"/>
    </row>
    <row r="159" spans="8:8" x14ac:dyDescent="0.2">
      <c r="H159" s="6"/>
    </row>
    <row r="160" spans="8:8" x14ac:dyDescent="0.2">
      <c r="H160" s="6"/>
    </row>
    <row r="161" spans="8:8" x14ac:dyDescent="0.2">
      <c r="H161" s="6"/>
    </row>
    <row r="162" spans="8:8" x14ac:dyDescent="0.2">
      <c r="H162" s="6"/>
    </row>
    <row r="163" spans="8:8" x14ac:dyDescent="0.2">
      <c r="H163" s="6"/>
    </row>
    <row r="164" spans="8:8" x14ac:dyDescent="0.2">
      <c r="H164" s="6"/>
    </row>
    <row r="165" spans="8:8" x14ac:dyDescent="0.2">
      <c r="H165" s="6"/>
    </row>
    <row r="166" spans="8:8" x14ac:dyDescent="0.2">
      <c r="H166" s="6"/>
    </row>
    <row r="167" spans="8:8" x14ac:dyDescent="0.2">
      <c r="H167" s="6"/>
    </row>
    <row r="168" spans="8:8" x14ac:dyDescent="0.2">
      <c r="H168" s="6"/>
    </row>
    <row r="169" spans="8:8" x14ac:dyDescent="0.2">
      <c r="H169" s="6"/>
    </row>
    <row r="170" spans="8:8" x14ac:dyDescent="0.2">
      <c r="H170" s="6"/>
    </row>
    <row r="171" spans="8:8" x14ac:dyDescent="0.2">
      <c r="H171" s="6"/>
    </row>
    <row r="172" spans="8:8" x14ac:dyDescent="0.2">
      <c r="H172" s="6"/>
    </row>
    <row r="173" spans="8:8" x14ac:dyDescent="0.2">
      <c r="H173" s="6"/>
    </row>
    <row r="174" spans="8:8" x14ac:dyDescent="0.2">
      <c r="H174" s="6"/>
    </row>
    <row r="175" spans="8:8" x14ac:dyDescent="0.2">
      <c r="H175" s="6"/>
    </row>
    <row r="176" spans="8:8" x14ac:dyDescent="0.2">
      <c r="H176" s="6"/>
    </row>
    <row r="177" spans="8:8" x14ac:dyDescent="0.2">
      <c r="H177" s="6"/>
    </row>
    <row r="178" spans="8:8" x14ac:dyDescent="0.2">
      <c r="H178" s="6"/>
    </row>
    <row r="179" spans="8:8" x14ac:dyDescent="0.2">
      <c r="H179" s="6"/>
    </row>
    <row r="180" spans="8:8" x14ac:dyDescent="0.2">
      <c r="H180" s="6"/>
    </row>
    <row r="181" spans="8:8" x14ac:dyDescent="0.2">
      <c r="H181" s="6"/>
    </row>
    <row r="182" spans="8:8" x14ac:dyDescent="0.2">
      <c r="H182" s="6"/>
    </row>
    <row r="183" spans="8:8" x14ac:dyDescent="0.2">
      <c r="H183" s="6"/>
    </row>
    <row r="184" spans="8:8" x14ac:dyDescent="0.2">
      <c r="H184" s="6"/>
    </row>
    <row r="185" spans="8:8" x14ac:dyDescent="0.2">
      <c r="H185" s="6"/>
    </row>
    <row r="186" spans="8:8" x14ac:dyDescent="0.2">
      <c r="H186" s="6"/>
    </row>
    <row r="187" spans="8:8" x14ac:dyDescent="0.2">
      <c r="H187" s="6"/>
    </row>
    <row r="188" spans="8:8" x14ac:dyDescent="0.2">
      <c r="H188" s="6"/>
    </row>
    <row r="189" spans="8:8" x14ac:dyDescent="0.2">
      <c r="H189" s="6"/>
    </row>
    <row r="190" spans="8:8" x14ac:dyDescent="0.2">
      <c r="H190" s="6"/>
    </row>
    <row r="191" spans="8:8" x14ac:dyDescent="0.2">
      <c r="H191" s="6"/>
    </row>
    <row r="192" spans="8:8" x14ac:dyDescent="0.2">
      <c r="H192" s="6"/>
    </row>
    <row r="193" spans="8:8" x14ac:dyDescent="0.2">
      <c r="H193" s="6"/>
    </row>
    <row r="194" spans="8:8" x14ac:dyDescent="0.2">
      <c r="H194" s="6"/>
    </row>
    <row r="195" spans="8:8" x14ac:dyDescent="0.2">
      <c r="H195" s="6"/>
    </row>
    <row r="196" spans="8:8" x14ac:dyDescent="0.2">
      <c r="H196" s="6"/>
    </row>
    <row r="197" spans="8:8" x14ac:dyDescent="0.2">
      <c r="H197" s="6"/>
    </row>
    <row r="198" spans="8:8" x14ac:dyDescent="0.2">
      <c r="H198" s="6"/>
    </row>
    <row r="199" spans="8:8" x14ac:dyDescent="0.2">
      <c r="H199" s="6"/>
    </row>
    <row r="200" spans="8:8" x14ac:dyDescent="0.2">
      <c r="H200" s="6"/>
    </row>
    <row r="201" spans="8:8" x14ac:dyDescent="0.2">
      <c r="H201" s="6"/>
    </row>
    <row r="202" spans="8:8" x14ac:dyDescent="0.2">
      <c r="H202" s="6"/>
    </row>
    <row r="203" spans="8:8" x14ac:dyDescent="0.2">
      <c r="H203" s="6"/>
    </row>
  </sheetData>
  <mergeCells count="1">
    <mergeCell ref="B1:C1"/>
  </mergeCells>
  <conditionalFormatting sqref="G1:G3 G5:G65552">
    <cfRule type="cellIs" dxfId="6" priority="2" stopIfTrue="1" operator="between">
      <formula>0.009</formula>
      <formula>-0.009</formula>
    </cfRule>
  </conditionalFormatting>
  <pageMargins left="0.7" right="0.7" top="0.75" bottom="0.75" header="0.3" footer="0.3"/>
  <pageSetup paperSize="9" scale="56" orientation="portrait" r:id="rId1"/>
  <headerFooter>
    <oddFooter>&amp;C&amp;1#&amp;"Calibri"&amp;10&amp;K000000RESTRICTED</oddFooter>
    <evenFooter>&amp;LPUBLIC</evenFooter>
    <firstFooter>&amp;LPUBLIC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A033-678A-4CF6-99CC-21FF6B1FB10D}">
  <dimension ref="A1:N109"/>
  <sheetViews>
    <sheetView view="pageBreakPreview" zoomScaleNormal="100" zoomScaleSheetLayoutView="100" workbookViewId="0"/>
  </sheetViews>
  <sheetFormatPr defaultRowHeight="11.25" x14ac:dyDescent="0.2"/>
  <cols>
    <col min="1" max="1" width="7.28515625" style="6" customWidth="1"/>
    <col min="2" max="2" width="60" style="6" bestFit="1" customWidth="1"/>
    <col min="3" max="3" width="18.5703125" style="6" bestFit="1" customWidth="1"/>
    <col min="4" max="4" width="24.28515625" style="6" bestFit="1" customWidth="1"/>
    <col min="5" max="5" width="15.42578125" style="6" bestFit="1" customWidth="1"/>
    <col min="6" max="6" width="15" style="8" bestFit="1" customWidth="1"/>
    <col min="7" max="7" width="7.7109375" style="14" bestFit="1" customWidth="1"/>
    <col min="8" max="8" width="7.42578125" style="6" bestFit="1" customWidth="1"/>
    <col min="9" max="10" width="9.140625" style="6"/>
    <col min="11" max="11" width="14.85546875" style="6" hidden="1" customWidth="1"/>
    <col min="12" max="12" width="7.28515625" style="6" hidden="1" customWidth="1"/>
    <col min="13" max="14" width="0" style="6" hidden="1" customWidth="1"/>
    <col min="15" max="16384" width="9.140625" style="6"/>
  </cols>
  <sheetData>
    <row r="1" spans="1:14" s="1" customFormat="1" ht="16.899999999999999" customHeight="1" x14ac:dyDescent="0.2">
      <c r="B1" s="76" t="s">
        <v>14</v>
      </c>
      <c r="C1" s="77"/>
      <c r="D1" s="10"/>
      <c r="F1" s="5"/>
      <c r="G1" s="14"/>
    </row>
    <row r="2" spans="1:14" s="1" customFormat="1" ht="15" x14ac:dyDescent="0.25">
      <c r="A2" s="56" t="str">
        <f>HYPERLINK("[JioBlackRock Mutual Fund-Half-Yearly-Portfolio-30-09-2025.xlsx]index!A1","")</f>
        <v/>
      </c>
      <c r="F2" s="5"/>
      <c r="G2" s="14"/>
    </row>
    <row r="3" spans="1:14" s="1" customFormat="1" ht="12" x14ac:dyDescent="0.2">
      <c r="B3" s="7" t="s">
        <v>1281</v>
      </c>
      <c r="C3" s="2"/>
      <c r="D3" s="3"/>
      <c r="E3" s="3"/>
      <c r="F3" s="4"/>
      <c r="G3" s="14"/>
    </row>
    <row r="4" spans="1:14" s="1" customFormat="1" ht="25.5" customHeight="1" x14ac:dyDescent="0.2">
      <c r="B4" s="18" t="s">
        <v>7</v>
      </c>
      <c r="C4" s="18" t="s">
        <v>8</v>
      </c>
      <c r="D4" s="19" t="s">
        <v>1268</v>
      </c>
      <c r="E4" s="19" t="s">
        <v>0</v>
      </c>
      <c r="F4" s="20" t="s">
        <v>4</v>
      </c>
      <c r="G4" s="21" t="s">
        <v>5</v>
      </c>
      <c r="H4" s="20" t="s">
        <v>6</v>
      </c>
      <c r="I4" s="9"/>
      <c r="K4" s="20" t="s">
        <v>4</v>
      </c>
      <c r="L4" s="21" t="s">
        <v>5</v>
      </c>
    </row>
    <row r="5" spans="1:14" x14ac:dyDescent="0.2">
      <c r="B5" s="23" t="s">
        <v>209</v>
      </c>
      <c r="C5" s="24"/>
      <c r="D5" s="24"/>
      <c r="E5" s="24"/>
      <c r="F5" s="25"/>
      <c r="G5" s="26"/>
      <c r="H5" s="24"/>
      <c r="K5" s="25"/>
      <c r="L5" s="26"/>
    </row>
    <row r="6" spans="1:14" x14ac:dyDescent="0.2">
      <c r="B6" s="23" t="s">
        <v>97</v>
      </c>
      <c r="C6" s="24"/>
      <c r="D6" s="24"/>
      <c r="E6" s="24"/>
      <c r="F6" s="25"/>
      <c r="G6" s="26"/>
      <c r="H6" s="24"/>
      <c r="K6" s="25"/>
      <c r="L6" s="26"/>
    </row>
    <row r="7" spans="1:14" x14ac:dyDescent="0.2">
      <c r="B7" s="24" t="s">
        <v>338</v>
      </c>
      <c r="C7" s="24" t="s">
        <v>339</v>
      </c>
      <c r="D7" s="24" t="s">
        <v>264</v>
      </c>
      <c r="E7" s="28">
        <v>7547</v>
      </c>
      <c r="F7" s="25">
        <f>358.22-0.01</f>
        <v>358.21000000000004</v>
      </c>
      <c r="G7" s="26">
        <f>ROUND(F7/$F$72*100,2)+0.04</f>
        <v>4.0599999999999996</v>
      </c>
      <c r="H7" s="24"/>
      <c r="K7" s="25">
        <v>358.21835499999997</v>
      </c>
      <c r="L7" s="26">
        <v>4.0214228334965503</v>
      </c>
      <c r="N7" s="8">
        <f>ROUND(F7,2)</f>
        <v>358.21</v>
      </c>
    </row>
    <row r="8" spans="1:14" x14ac:dyDescent="0.2">
      <c r="B8" s="24" t="s">
        <v>340</v>
      </c>
      <c r="C8" s="24" t="s">
        <v>341</v>
      </c>
      <c r="D8" s="24" t="s">
        <v>236</v>
      </c>
      <c r="E8" s="28">
        <v>9331</v>
      </c>
      <c r="F8" s="25">
        <v>320.87</v>
      </c>
      <c r="G8" s="26">
        <f t="shared" ref="G8:G56" si="0">ROUND(F8/$F$72*100,2)</f>
        <v>3.6</v>
      </c>
      <c r="H8" s="24"/>
      <c r="K8" s="25">
        <v>320.86509699999999</v>
      </c>
      <c r="L8" s="26">
        <v>3.6020885293493299</v>
      </c>
      <c r="N8" s="8">
        <f t="shared" ref="N8:N56" si="1">ROUND(F8,2)</f>
        <v>320.87</v>
      </c>
    </row>
    <row r="9" spans="1:14" x14ac:dyDescent="0.2">
      <c r="B9" s="24" t="s">
        <v>342</v>
      </c>
      <c r="C9" s="24" t="s">
        <v>343</v>
      </c>
      <c r="D9" s="24" t="s">
        <v>344</v>
      </c>
      <c r="E9" s="28">
        <v>67437</v>
      </c>
      <c r="F9" s="25">
        <v>314.12</v>
      </c>
      <c r="G9" s="26">
        <f t="shared" si="0"/>
        <v>3.53</v>
      </c>
      <c r="H9" s="24"/>
      <c r="K9" s="25">
        <v>314.12154600000002</v>
      </c>
      <c r="L9" s="26">
        <v>3.5263842289087601</v>
      </c>
      <c r="N9" s="8">
        <f t="shared" si="1"/>
        <v>314.12</v>
      </c>
    </row>
    <row r="10" spans="1:14" x14ac:dyDescent="0.2">
      <c r="B10" s="24" t="s">
        <v>345</v>
      </c>
      <c r="C10" s="24" t="s">
        <v>346</v>
      </c>
      <c r="D10" s="24" t="s">
        <v>253</v>
      </c>
      <c r="E10" s="28">
        <v>5049</v>
      </c>
      <c r="F10" s="25">
        <v>287.26</v>
      </c>
      <c r="G10" s="26">
        <f t="shared" si="0"/>
        <v>3.22</v>
      </c>
      <c r="H10" s="24"/>
      <c r="K10" s="25">
        <v>287.262855</v>
      </c>
      <c r="L10" s="26">
        <v>3.2248637965868898</v>
      </c>
      <c r="N10" s="8">
        <f t="shared" si="1"/>
        <v>287.26</v>
      </c>
    </row>
    <row r="11" spans="1:14" x14ac:dyDescent="0.2">
      <c r="B11" s="24" t="s">
        <v>347</v>
      </c>
      <c r="C11" s="24" t="s">
        <v>348</v>
      </c>
      <c r="D11" s="24" t="s">
        <v>317</v>
      </c>
      <c r="E11" s="28">
        <v>4688</v>
      </c>
      <c r="F11" s="25">
        <v>280.86</v>
      </c>
      <c r="G11" s="26">
        <f t="shared" si="0"/>
        <v>3.15</v>
      </c>
      <c r="H11" s="24"/>
      <c r="K11" s="25">
        <v>280.85807999999997</v>
      </c>
      <c r="L11" s="26">
        <v>3.1529626556517498</v>
      </c>
      <c r="N11" s="8">
        <f t="shared" si="1"/>
        <v>280.86</v>
      </c>
    </row>
    <row r="12" spans="1:14" x14ac:dyDescent="0.2">
      <c r="B12" s="24" t="s">
        <v>349</v>
      </c>
      <c r="C12" s="24" t="s">
        <v>350</v>
      </c>
      <c r="D12" s="24" t="s">
        <v>243</v>
      </c>
      <c r="E12" s="28">
        <v>16754</v>
      </c>
      <c r="F12" s="25">
        <v>269.87</v>
      </c>
      <c r="G12" s="26">
        <f t="shared" si="0"/>
        <v>3.03</v>
      </c>
      <c r="H12" s="24"/>
      <c r="K12" s="25">
        <v>269.87343199999998</v>
      </c>
      <c r="L12" s="26">
        <v>3.0296470475357999</v>
      </c>
      <c r="N12" s="8">
        <f t="shared" si="1"/>
        <v>269.87</v>
      </c>
    </row>
    <row r="13" spans="1:14" x14ac:dyDescent="0.2">
      <c r="B13" s="24" t="s">
        <v>351</v>
      </c>
      <c r="C13" s="24" t="s">
        <v>352</v>
      </c>
      <c r="D13" s="24" t="s">
        <v>246</v>
      </c>
      <c r="E13" s="28">
        <v>5851</v>
      </c>
      <c r="F13" s="25">
        <v>261.86</v>
      </c>
      <c r="G13" s="26">
        <f t="shared" si="0"/>
        <v>2.94</v>
      </c>
      <c r="H13" s="24"/>
      <c r="K13" s="25">
        <v>261.85565400000002</v>
      </c>
      <c r="L13" s="26">
        <v>2.9396380486303499</v>
      </c>
      <c r="N13" s="8">
        <f t="shared" si="1"/>
        <v>261.86</v>
      </c>
    </row>
    <row r="14" spans="1:14" x14ac:dyDescent="0.2">
      <c r="B14" s="24" t="s">
        <v>353</v>
      </c>
      <c r="C14" s="24" t="s">
        <v>354</v>
      </c>
      <c r="D14" s="24" t="s">
        <v>217</v>
      </c>
      <c r="E14" s="28">
        <v>77054</v>
      </c>
      <c r="F14" s="25">
        <v>261.70999999999998</v>
      </c>
      <c r="G14" s="26">
        <f t="shared" si="0"/>
        <v>2.94</v>
      </c>
      <c r="H14" s="24"/>
      <c r="K14" s="25">
        <v>261.713911</v>
      </c>
      <c r="L14" s="26">
        <v>2.9380468165543498</v>
      </c>
      <c r="N14" s="8">
        <f t="shared" si="1"/>
        <v>261.70999999999998</v>
      </c>
    </row>
    <row r="15" spans="1:14" x14ac:dyDescent="0.2">
      <c r="B15" s="24" t="s">
        <v>355</v>
      </c>
      <c r="C15" s="24" t="s">
        <v>356</v>
      </c>
      <c r="D15" s="24" t="s">
        <v>256</v>
      </c>
      <c r="E15" s="28">
        <v>66755</v>
      </c>
      <c r="F15" s="25">
        <v>259.44</v>
      </c>
      <c r="G15" s="26">
        <f t="shared" si="0"/>
        <v>2.91</v>
      </c>
      <c r="H15" s="24"/>
      <c r="K15" s="25">
        <v>259.4433075</v>
      </c>
      <c r="L15" s="26">
        <v>2.91255661865336</v>
      </c>
      <c r="N15" s="8">
        <f t="shared" si="1"/>
        <v>259.44</v>
      </c>
    </row>
    <row r="16" spans="1:14" x14ac:dyDescent="0.2">
      <c r="B16" s="24" t="s">
        <v>357</v>
      </c>
      <c r="C16" s="24" t="s">
        <v>358</v>
      </c>
      <c r="D16" s="24" t="s">
        <v>359</v>
      </c>
      <c r="E16" s="28">
        <v>34916</v>
      </c>
      <c r="F16" s="25">
        <v>251.5</v>
      </c>
      <c r="G16" s="26">
        <f t="shared" si="0"/>
        <v>2.82</v>
      </c>
      <c r="H16" s="24"/>
      <c r="K16" s="25">
        <v>251.49994799999999</v>
      </c>
      <c r="L16" s="26">
        <v>2.8233830550374699</v>
      </c>
      <c r="N16" s="8">
        <f t="shared" si="1"/>
        <v>251.5</v>
      </c>
    </row>
    <row r="17" spans="2:14" x14ac:dyDescent="0.2">
      <c r="B17" s="24" t="s">
        <v>360</v>
      </c>
      <c r="C17" s="24" t="s">
        <v>361</v>
      </c>
      <c r="D17" s="24" t="s">
        <v>362</v>
      </c>
      <c r="E17" s="28">
        <v>53858</v>
      </c>
      <c r="F17" s="25">
        <v>238.97</v>
      </c>
      <c r="G17" s="26">
        <f t="shared" si="0"/>
        <v>2.68</v>
      </c>
      <c r="H17" s="24"/>
      <c r="K17" s="25">
        <v>238.96794600000001</v>
      </c>
      <c r="L17" s="26">
        <v>2.6826965762772601</v>
      </c>
      <c r="N17" s="8">
        <f t="shared" si="1"/>
        <v>238.97</v>
      </c>
    </row>
    <row r="18" spans="2:14" x14ac:dyDescent="0.2">
      <c r="B18" s="24" t="s">
        <v>363</v>
      </c>
      <c r="C18" s="24" t="s">
        <v>364</v>
      </c>
      <c r="D18" s="24" t="s">
        <v>243</v>
      </c>
      <c r="E18" s="28">
        <v>57883</v>
      </c>
      <c r="F18" s="25">
        <v>237.47</v>
      </c>
      <c r="G18" s="26">
        <f t="shared" si="0"/>
        <v>2.67</v>
      </c>
      <c r="H18" s="24"/>
      <c r="K18" s="25">
        <v>237.46500750000001</v>
      </c>
      <c r="L18" s="26">
        <v>2.6658243219193198</v>
      </c>
      <c r="N18" s="8">
        <f t="shared" si="1"/>
        <v>237.47</v>
      </c>
    </row>
    <row r="19" spans="2:14" x14ac:dyDescent="0.2">
      <c r="B19" s="24" t="s">
        <v>365</v>
      </c>
      <c r="C19" s="24" t="s">
        <v>366</v>
      </c>
      <c r="D19" s="24" t="s">
        <v>256</v>
      </c>
      <c r="E19" s="28">
        <v>156462</v>
      </c>
      <c r="F19" s="25">
        <v>226.32</v>
      </c>
      <c r="G19" s="26">
        <f t="shared" si="0"/>
        <v>2.54</v>
      </c>
      <c r="H19" s="24"/>
      <c r="K19" s="25">
        <v>226.322283</v>
      </c>
      <c r="L19" s="26">
        <v>2.5407341189573298</v>
      </c>
      <c r="N19" s="8">
        <f t="shared" si="1"/>
        <v>226.32</v>
      </c>
    </row>
    <row r="20" spans="2:14" x14ac:dyDescent="0.2">
      <c r="B20" s="24" t="s">
        <v>367</v>
      </c>
      <c r="C20" s="24" t="s">
        <v>368</v>
      </c>
      <c r="D20" s="24" t="s">
        <v>217</v>
      </c>
      <c r="E20" s="28">
        <v>148533</v>
      </c>
      <c r="F20" s="25">
        <v>222.49</v>
      </c>
      <c r="G20" s="26">
        <f t="shared" si="0"/>
        <v>2.5</v>
      </c>
      <c r="H20" s="24"/>
      <c r="K20" s="25">
        <v>222.4875807</v>
      </c>
      <c r="L20" s="26">
        <v>2.4976850703152502</v>
      </c>
      <c r="N20" s="8">
        <f t="shared" si="1"/>
        <v>222.49</v>
      </c>
    </row>
    <row r="21" spans="2:14" x14ac:dyDescent="0.2">
      <c r="B21" s="24" t="s">
        <v>369</v>
      </c>
      <c r="C21" s="24" t="s">
        <v>370</v>
      </c>
      <c r="D21" s="24" t="s">
        <v>243</v>
      </c>
      <c r="E21" s="28">
        <v>1721</v>
      </c>
      <c r="F21" s="25">
        <v>210.77</v>
      </c>
      <c r="G21" s="26">
        <f t="shared" si="0"/>
        <v>2.37</v>
      </c>
      <c r="H21" s="24"/>
      <c r="K21" s="25">
        <v>210.77087</v>
      </c>
      <c r="L21" s="26">
        <v>2.3661511963951001</v>
      </c>
      <c r="N21" s="8">
        <f t="shared" si="1"/>
        <v>210.77</v>
      </c>
    </row>
    <row r="22" spans="2:14" x14ac:dyDescent="0.2">
      <c r="B22" s="24" t="s">
        <v>371</v>
      </c>
      <c r="C22" s="24" t="s">
        <v>372</v>
      </c>
      <c r="D22" s="24" t="s">
        <v>246</v>
      </c>
      <c r="E22" s="28">
        <v>15452</v>
      </c>
      <c r="F22" s="25">
        <v>202.31</v>
      </c>
      <c r="G22" s="26">
        <f t="shared" si="0"/>
        <v>2.27</v>
      </c>
      <c r="H22" s="24"/>
      <c r="K22" s="25">
        <v>202.31303600000001</v>
      </c>
      <c r="L22" s="26">
        <v>2.2712020507280002</v>
      </c>
      <c r="N22" s="8">
        <f t="shared" si="1"/>
        <v>202.31</v>
      </c>
    </row>
    <row r="23" spans="2:14" x14ac:dyDescent="0.2">
      <c r="B23" s="24" t="s">
        <v>373</v>
      </c>
      <c r="C23" s="24" t="s">
        <v>374</v>
      </c>
      <c r="D23" s="24" t="s">
        <v>375</v>
      </c>
      <c r="E23" s="28">
        <v>27288</v>
      </c>
      <c r="F23" s="25">
        <v>202.19</v>
      </c>
      <c r="G23" s="26">
        <f t="shared" si="0"/>
        <v>2.27</v>
      </c>
      <c r="H23" s="24"/>
      <c r="K23" s="25">
        <v>202.19043600000001</v>
      </c>
      <c r="L23" s="26">
        <v>2.26982572136769</v>
      </c>
      <c r="N23" s="8">
        <f t="shared" si="1"/>
        <v>202.19</v>
      </c>
    </row>
    <row r="24" spans="2:14" x14ac:dyDescent="0.2">
      <c r="B24" s="24" t="s">
        <v>376</v>
      </c>
      <c r="C24" s="24" t="s">
        <v>377</v>
      </c>
      <c r="D24" s="24" t="s">
        <v>220</v>
      </c>
      <c r="E24" s="28">
        <v>3686</v>
      </c>
      <c r="F24" s="25">
        <v>190.11</v>
      </c>
      <c r="G24" s="26">
        <f t="shared" si="0"/>
        <v>2.13</v>
      </c>
      <c r="H24" s="24"/>
      <c r="K24" s="25">
        <v>190.10544999999999</v>
      </c>
      <c r="L24" s="26">
        <v>2.1341575235644701</v>
      </c>
      <c r="N24" s="8">
        <f t="shared" si="1"/>
        <v>190.11</v>
      </c>
    </row>
    <row r="25" spans="2:14" x14ac:dyDescent="0.2">
      <c r="B25" s="24" t="s">
        <v>378</v>
      </c>
      <c r="C25" s="24" t="s">
        <v>379</v>
      </c>
      <c r="D25" s="24" t="s">
        <v>212</v>
      </c>
      <c r="E25" s="28">
        <v>73386</v>
      </c>
      <c r="F25" s="25">
        <v>189.73</v>
      </c>
      <c r="G25" s="26">
        <f t="shared" si="0"/>
        <v>2.13</v>
      </c>
      <c r="H25" s="24"/>
      <c r="K25" s="25">
        <v>189.73216439999999</v>
      </c>
      <c r="L25" s="26">
        <v>2.1299669531643102</v>
      </c>
      <c r="N25" s="8">
        <f t="shared" si="1"/>
        <v>189.73</v>
      </c>
    </row>
    <row r="26" spans="2:14" x14ac:dyDescent="0.2">
      <c r="B26" s="24" t="s">
        <v>380</v>
      </c>
      <c r="C26" s="24" t="s">
        <v>381</v>
      </c>
      <c r="D26" s="24" t="s">
        <v>382</v>
      </c>
      <c r="E26" s="28">
        <v>107229</v>
      </c>
      <c r="F26" s="25">
        <v>189.03</v>
      </c>
      <c r="G26" s="26">
        <f t="shared" si="0"/>
        <v>2.12</v>
      </c>
      <c r="H26" s="24"/>
      <c r="K26" s="25">
        <v>189.0340041</v>
      </c>
      <c r="L26" s="26">
        <v>2.12212928171986</v>
      </c>
      <c r="N26" s="8">
        <f t="shared" si="1"/>
        <v>189.03</v>
      </c>
    </row>
    <row r="27" spans="2:14" x14ac:dyDescent="0.2">
      <c r="B27" s="24" t="s">
        <v>383</v>
      </c>
      <c r="C27" s="24" t="s">
        <v>384</v>
      </c>
      <c r="D27" s="24" t="s">
        <v>385</v>
      </c>
      <c r="E27" s="28">
        <v>15991</v>
      </c>
      <c r="F27" s="25">
        <v>186.6</v>
      </c>
      <c r="G27" s="26">
        <f t="shared" si="0"/>
        <v>2.09</v>
      </c>
      <c r="H27" s="24"/>
      <c r="K27" s="25">
        <v>186.59897900000001</v>
      </c>
      <c r="L27" s="26">
        <v>2.09479325775404</v>
      </c>
      <c r="N27" s="8">
        <f t="shared" si="1"/>
        <v>186.6</v>
      </c>
    </row>
    <row r="28" spans="2:14" x14ac:dyDescent="0.2">
      <c r="B28" s="24" t="s">
        <v>386</v>
      </c>
      <c r="C28" s="24" t="s">
        <v>387</v>
      </c>
      <c r="D28" s="24" t="s">
        <v>388</v>
      </c>
      <c r="E28" s="28">
        <v>176504</v>
      </c>
      <c r="F28" s="25">
        <v>186.48</v>
      </c>
      <c r="G28" s="26">
        <f t="shared" si="0"/>
        <v>2.09</v>
      </c>
      <c r="H28" s="24"/>
      <c r="K28" s="25">
        <v>186.47647599999999</v>
      </c>
      <c r="L28" s="26">
        <v>2.09341801733295</v>
      </c>
      <c r="N28" s="8">
        <f t="shared" si="1"/>
        <v>186.48</v>
      </c>
    </row>
    <row r="29" spans="2:14" x14ac:dyDescent="0.2">
      <c r="B29" s="24" t="s">
        <v>389</v>
      </c>
      <c r="C29" s="24" t="s">
        <v>390</v>
      </c>
      <c r="D29" s="24" t="s">
        <v>243</v>
      </c>
      <c r="E29" s="28">
        <v>49652</v>
      </c>
      <c r="F29" s="25">
        <v>185.13</v>
      </c>
      <c r="G29" s="26">
        <f t="shared" si="0"/>
        <v>2.08</v>
      </c>
      <c r="H29" s="24"/>
      <c r="K29" s="25">
        <v>185.12748199999999</v>
      </c>
      <c r="L29" s="26">
        <v>2.0782739712556699</v>
      </c>
      <c r="N29" s="8">
        <f t="shared" si="1"/>
        <v>185.13</v>
      </c>
    </row>
    <row r="30" spans="2:14" x14ac:dyDescent="0.2">
      <c r="B30" s="24" t="s">
        <v>391</v>
      </c>
      <c r="C30" s="24" t="s">
        <v>392</v>
      </c>
      <c r="D30" s="24" t="s">
        <v>393</v>
      </c>
      <c r="E30" s="28">
        <v>25501</v>
      </c>
      <c r="F30" s="25">
        <v>181.82</v>
      </c>
      <c r="G30" s="26">
        <f t="shared" si="0"/>
        <v>2.04</v>
      </c>
      <c r="H30" s="24"/>
      <c r="K30" s="25">
        <v>181.82212999999999</v>
      </c>
      <c r="L30" s="26">
        <v>2.0411675030359002</v>
      </c>
      <c r="N30" s="8">
        <f t="shared" si="1"/>
        <v>181.82</v>
      </c>
    </row>
    <row r="31" spans="2:14" x14ac:dyDescent="0.2">
      <c r="B31" s="24" t="s">
        <v>394</v>
      </c>
      <c r="C31" s="24" t="s">
        <v>395</v>
      </c>
      <c r="D31" s="24" t="s">
        <v>320</v>
      </c>
      <c r="E31" s="28">
        <v>9595</v>
      </c>
      <c r="F31" s="25">
        <v>181.33</v>
      </c>
      <c r="G31" s="26">
        <f t="shared" si="0"/>
        <v>2.04</v>
      </c>
      <c r="H31" s="24"/>
      <c r="K31" s="25">
        <v>181.32631000000001</v>
      </c>
      <c r="L31" s="26">
        <v>2.0356013397126902</v>
      </c>
      <c r="N31" s="8">
        <f t="shared" si="1"/>
        <v>181.33</v>
      </c>
    </row>
    <row r="32" spans="2:14" x14ac:dyDescent="0.2">
      <c r="B32" s="24" t="s">
        <v>396</v>
      </c>
      <c r="C32" s="24" t="s">
        <v>397</v>
      </c>
      <c r="D32" s="24" t="s">
        <v>398</v>
      </c>
      <c r="E32" s="28">
        <v>12340</v>
      </c>
      <c r="F32" s="25">
        <v>181.15</v>
      </c>
      <c r="G32" s="26">
        <f t="shared" si="0"/>
        <v>2.0299999999999998</v>
      </c>
      <c r="H32" s="24"/>
      <c r="K32" s="25">
        <v>181.15119999999999</v>
      </c>
      <c r="L32" s="26">
        <v>2.0336355237723698</v>
      </c>
      <c r="N32" s="8">
        <f t="shared" si="1"/>
        <v>181.15</v>
      </c>
    </row>
    <row r="33" spans="2:14" x14ac:dyDescent="0.2">
      <c r="B33" s="24" t="s">
        <v>399</v>
      </c>
      <c r="C33" s="24" t="s">
        <v>400</v>
      </c>
      <c r="D33" s="24" t="s">
        <v>212</v>
      </c>
      <c r="E33" s="28">
        <v>134023</v>
      </c>
      <c r="F33" s="25">
        <v>165.8</v>
      </c>
      <c r="G33" s="26">
        <f t="shared" si="0"/>
        <v>1.86</v>
      </c>
      <c r="H33" s="24"/>
      <c r="K33" s="25">
        <v>165.7998533</v>
      </c>
      <c r="L33" s="26">
        <v>1.8612985810037499</v>
      </c>
      <c r="N33" s="8">
        <f t="shared" si="1"/>
        <v>165.8</v>
      </c>
    </row>
    <row r="34" spans="2:14" x14ac:dyDescent="0.2">
      <c r="B34" s="24" t="s">
        <v>401</v>
      </c>
      <c r="C34" s="24" t="s">
        <v>402</v>
      </c>
      <c r="D34" s="24" t="s">
        <v>269</v>
      </c>
      <c r="E34" s="28">
        <v>14858</v>
      </c>
      <c r="F34" s="25">
        <v>158.05000000000001</v>
      </c>
      <c r="G34" s="26">
        <f t="shared" si="0"/>
        <v>1.77</v>
      </c>
      <c r="H34" s="24"/>
      <c r="K34" s="25">
        <v>158.051975</v>
      </c>
      <c r="L34" s="26">
        <v>1.77431952403507</v>
      </c>
      <c r="N34" s="8">
        <f t="shared" si="1"/>
        <v>158.05000000000001</v>
      </c>
    </row>
    <row r="35" spans="2:14" x14ac:dyDescent="0.2">
      <c r="B35" s="24" t="s">
        <v>403</v>
      </c>
      <c r="C35" s="24" t="s">
        <v>404</v>
      </c>
      <c r="D35" s="24" t="s">
        <v>261</v>
      </c>
      <c r="E35" s="28">
        <v>532</v>
      </c>
      <c r="F35" s="25">
        <v>155.69</v>
      </c>
      <c r="G35" s="26">
        <f t="shared" si="0"/>
        <v>1.75</v>
      </c>
      <c r="H35" s="24"/>
      <c r="K35" s="25">
        <v>155.68979999999999</v>
      </c>
      <c r="L35" s="26">
        <v>1.7478013282220299</v>
      </c>
      <c r="N35" s="8">
        <f t="shared" si="1"/>
        <v>155.69</v>
      </c>
    </row>
    <row r="36" spans="2:14" x14ac:dyDescent="0.2">
      <c r="B36" s="24" t="s">
        <v>405</v>
      </c>
      <c r="C36" s="24" t="s">
        <v>406</v>
      </c>
      <c r="D36" s="24" t="s">
        <v>362</v>
      </c>
      <c r="E36" s="28">
        <v>11741</v>
      </c>
      <c r="F36" s="25">
        <v>155.49</v>
      </c>
      <c r="G36" s="26">
        <f t="shared" si="0"/>
        <v>1.75</v>
      </c>
      <c r="H36" s="24"/>
      <c r="K36" s="25">
        <v>155.486063</v>
      </c>
      <c r="L36" s="26">
        <v>1.7455141404987</v>
      </c>
      <c r="N36" s="8">
        <f t="shared" si="1"/>
        <v>155.49</v>
      </c>
    </row>
    <row r="37" spans="2:14" x14ac:dyDescent="0.2">
      <c r="B37" s="24" t="s">
        <v>407</v>
      </c>
      <c r="C37" s="24" t="s">
        <v>408</v>
      </c>
      <c r="D37" s="24" t="s">
        <v>212</v>
      </c>
      <c r="E37" s="28">
        <v>137068</v>
      </c>
      <c r="F37" s="25">
        <v>154.65</v>
      </c>
      <c r="G37" s="26">
        <f t="shared" si="0"/>
        <v>1.74</v>
      </c>
      <c r="H37" s="24"/>
      <c r="K37" s="25">
        <v>154.65382439999999</v>
      </c>
      <c r="L37" s="26">
        <v>1.7361712822608599</v>
      </c>
      <c r="N37" s="8">
        <f t="shared" si="1"/>
        <v>154.65</v>
      </c>
    </row>
    <row r="38" spans="2:14" x14ac:dyDescent="0.2">
      <c r="B38" s="24" t="s">
        <v>409</v>
      </c>
      <c r="C38" s="24" t="s">
        <v>410</v>
      </c>
      <c r="D38" s="24" t="s">
        <v>272</v>
      </c>
      <c r="E38" s="28">
        <v>10022</v>
      </c>
      <c r="F38" s="25">
        <v>150.53</v>
      </c>
      <c r="G38" s="26">
        <f t="shared" si="0"/>
        <v>1.69</v>
      </c>
      <c r="H38" s="24"/>
      <c r="K38" s="25">
        <v>150.53044</v>
      </c>
      <c r="L38" s="26">
        <v>1.6898814371259201</v>
      </c>
      <c r="N38" s="8">
        <f t="shared" si="1"/>
        <v>150.53</v>
      </c>
    </row>
    <row r="39" spans="2:14" x14ac:dyDescent="0.2">
      <c r="B39" s="24" t="s">
        <v>411</v>
      </c>
      <c r="C39" s="24" t="s">
        <v>412</v>
      </c>
      <c r="D39" s="24" t="s">
        <v>253</v>
      </c>
      <c r="E39" s="28">
        <v>4158</v>
      </c>
      <c r="F39" s="25">
        <v>149.82</v>
      </c>
      <c r="G39" s="26">
        <f t="shared" si="0"/>
        <v>1.68</v>
      </c>
      <c r="H39" s="24"/>
      <c r="K39" s="25">
        <v>149.821056</v>
      </c>
      <c r="L39" s="26">
        <v>1.6819177664331699</v>
      </c>
      <c r="N39" s="8">
        <f t="shared" si="1"/>
        <v>149.82</v>
      </c>
    </row>
    <row r="40" spans="2:14" x14ac:dyDescent="0.2">
      <c r="B40" s="24" t="s">
        <v>413</v>
      </c>
      <c r="C40" s="24" t="s">
        <v>414</v>
      </c>
      <c r="D40" s="24" t="s">
        <v>236</v>
      </c>
      <c r="E40" s="28">
        <v>5668</v>
      </c>
      <c r="F40" s="25">
        <v>146.47999999999999</v>
      </c>
      <c r="G40" s="26">
        <f t="shared" si="0"/>
        <v>1.64</v>
      </c>
      <c r="H40" s="24"/>
      <c r="K40" s="25">
        <v>146.48379199999999</v>
      </c>
      <c r="L40" s="26">
        <v>1.6444530484373401</v>
      </c>
      <c r="N40" s="8">
        <f t="shared" si="1"/>
        <v>146.47999999999999</v>
      </c>
    </row>
    <row r="41" spans="2:14" x14ac:dyDescent="0.2">
      <c r="B41" s="24" t="s">
        <v>415</v>
      </c>
      <c r="C41" s="24" t="s">
        <v>416</v>
      </c>
      <c r="D41" s="24" t="s">
        <v>261</v>
      </c>
      <c r="E41" s="28">
        <v>24880</v>
      </c>
      <c r="F41" s="25">
        <v>141.80000000000001</v>
      </c>
      <c r="G41" s="26">
        <f t="shared" si="0"/>
        <v>1.59</v>
      </c>
      <c r="H41" s="24"/>
      <c r="K41" s="25">
        <v>141.80356</v>
      </c>
      <c r="L41" s="26">
        <v>1.59191193330978</v>
      </c>
      <c r="N41" s="8">
        <f t="shared" si="1"/>
        <v>141.80000000000001</v>
      </c>
    </row>
    <row r="42" spans="2:14" x14ac:dyDescent="0.2">
      <c r="B42" s="24" t="s">
        <v>417</v>
      </c>
      <c r="C42" s="24" t="s">
        <v>418</v>
      </c>
      <c r="D42" s="24" t="s">
        <v>388</v>
      </c>
      <c r="E42" s="28">
        <v>345</v>
      </c>
      <c r="F42" s="25">
        <v>131.6</v>
      </c>
      <c r="G42" s="26">
        <f t="shared" si="0"/>
        <v>1.48</v>
      </c>
      <c r="H42" s="24"/>
      <c r="K42" s="25">
        <v>131.60024999999999</v>
      </c>
      <c r="L42" s="26">
        <v>1.4773677642617</v>
      </c>
      <c r="N42" s="8">
        <f t="shared" si="1"/>
        <v>131.6</v>
      </c>
    </row>
    <row r="43" spans="2:14" x14ac:dyDescent="0.2">
      <c r="B43" s="24" t="s">
        <v>419</v>
      </c>
      <c r="C43" s="24" t="s">
        <v>420</v>
      </c>
      <c r="D43" s="24" t="s">
        <v>398</v>
      </c>
      <c r="E43" s="28">
        <v>968</v>
      </c>
      <c r="F43" s="25">
        <v>129</v>
      </c>
      <c r="G43" s="26">
        <f t="shared" si="0"/>
        <v>1.45</v>
      </c>
      <c r="H43" s="24"/>
      <c r="K43" s="25">
        <v>128.99567999999999</v>
      </c>
      <c r="L43" s="26">
        <v>1.44812839915591</v>
      </c>
      <c r="N43" s="8">
        <f t="shared" si="1"/>
        <v>129</v>
      </c>
    </row>
    <row r="44" spans="2:14" x14ac:dyDescent="0.2">
      <c r="B44" s="24" t="s">
        <v>421</v>
      </c>
      <c r="C44" s="24" t="s">
        <v>422</v>
      </c>
      <c r="D44" s="24" t="s">
        <v>393</v>
      </c>
      <c r="E44" s="28">
        <v>11169</v>
      </c>
      <c r="F44" s="25">
        <v>126.86</v>
      </c>
      <c r="G44" s="26">
        <f t="shared" si="0"/>
        <v>1.42</v>
      </c>
      <c r="H44" s="24"/>
      <c r="K44" s="25">
        <v>126.857502</v>
      </c>
      <c r="L44" s="26">
        <v>1.4241248334221599</v>
      </c>
      <c r="N44" s="8">
        <f t="shared" si="1"/>
        <v>126.86</v>
      </c>
    </row>
    <row r="45" spans="2:14" x14ac:dyDescent="0.2">
      <c r="B45" s="24" t="s">
        <v>423</v>
      </c>
      <c r="C45" s="24" t="s">
        <v>424</v>
      </c>
      <c r="D45" s="24" t="s">
        <v>256</v>
      </c>
      <c r="E45" s="28">
        <v>12170</v>
      </c>
      <c r="F45" s="25">
        <v>124.97</v>
      </c>
      <c r="G45" s="26">
        <f t="shared" si="0"/>
        <v>1.4</v>
      </c>
      <c r="H45" s="24"/>
      <c r="K45" s="25">
        <v>124.967645</v>
      </c>
      <c r="L45" s="26">
        <v>1.40290896330896</v>
      </c>
      <c r="N45" s="8">
        <f t="shared" si="1"/>
        <v>124.97</v>
      </c>
    </row>
    <row r="46" spans="2:14" x14ac:dyDescent="0.2">
      <c r="B46" s="24" t="s">
        <v>425</v>
      </c>
      <c r="C46" s="24" t="s">
        <v>426</v>
      </c>
      <c r="D46" s="24" t="s">
        <v>375</v>
      </c>
      <c r="E46" s="28">
        <v>3516</v>
      </c>
      <c r="F46" s="25">
        <v>120.7</v>
      </c>
      <c r="G46" s="26">
        <f t="shared" si="0"/>
        <v>1.35</v>
      </c>
      <c r="H46" s="24"/>
      <c r="K46" s="25">
        <v>120.697248</v>
      </c>
      <c r="L46" s="26">
        <v>1.35496872863312</v>
      </c>
      <c r="N46" s="8">
        <f t="shared" si="1"/>
        <v>120.7</v>
      </c>
    </row>
    <row r="47" spans="2:14" x14ac:dyDescent="0.2">
      <c r="B47" s="24" t="s">
        <v>427</v>
      </c>
      <c r="C47" s="24" t="s">
        <v>428</v>
      </c>
      <c r="D47" s="24" t="s">
        <v>256</v>
      </c>
      <c r="E47" s="28">
        <v>13790</v>
      </c>
      <c r="F47" s="25">
        <v>120.28</v>
      </c>
      <c r="G47" s="26">
        <f t="shared" si="0"/>
        <v>1.35</v>
      </c>
      <c r="H47" s="24"/>
      <c r="K47" s="25">
        <v>120.283275</v>
      </c>
      <c r="L47" s="26">
        <v>1.35032139425894</v>
      </c>
      <c r="N47" s="8">
        <f t="shared" si="1"/>
        <v>120.28</v>
      </c>
    </row>
    <row r="48" spans="2:14" x14ac:dyDescent="0.2">
      <c r="B48" s="24" t="s">
        <v>429</v>
      </c>
      <c r="C48" s="24" t="s">
        <v>430</v>
      </c>
      <c r="D48" s="24" t="s">
        <v>256</v>
      </c>
      <c r="E48" s="28">
        <v>21286</v>
      </c>
      <c r="F48" s="25">
        <v>113</v>
      </c>
      <c r="G48" s="26">
        <f t="shared" si="0"/>
        <v>1.27</v>
      </c>
      <c r="H48" s="24"/>
      <c r="K48" s="25">
        <v>112.996731</v>
      </c>
      <c r="L48" s="26">
        <v>1.2685213580243999</v>
      </c>
      <c r="N48" s="8">
        <f t="shared" si="1"/>
        <v>113</v>
      </c>
    </row>
    <row r="49" spans="2:14" x14ac:dyDescent="0.2">
      <c r="B49" s="24" t="s">
        <v>431</v>
      </c>
      <c r="C49" s="24" t="s">
        <v>432</v>
      </c>
      <c r="D49" s="24" t="s">
        <v>375</v>
      </c>
      <c r="E49" s="28">
        <v>3513</v>
      </c>
      <c r="F49" s="25">
        <v>109.93</v>
      </c>
      <c r="G49" s="26">
        <f t="shared" si="0"/>
        <v>1.23</v>
      </c>
      <c r="H49" s="24"/>
      <c r="K49" s="25">
        <v>109.92879600000001</v>
      </c>
      <c r="L49" s="26">
        <v>1.2340801751858399</v>
      </c>
      <c r="N49" s="8">
        <f t="shared" si="1"/>
        <v>109.93</v>
      </c>
    </row>
    <row r="50" spans="2:14" x14ac:dyDescent="0.2">
      <c r="B50" s="24" t="s">
        <v>433</v>
      </c>
      <c r="C50" s="24" t="s">
        <v>434</v>
      </c>
      <c r="D50" s="24" t="s">
        <v>375</v>
      </c>
      <c r="E50" s="28">
        <v>2085</v>
      </c>
      <c r="F50" s="25">
        <v>108.07</v>
      </c>
      <c r="G50" s="26">
        <f t="shared" si="0"/>
        <v>1.21</v>
      </c>
      <c r="H50" s="24"/>
      <c r="K50" s="25">
        <v>108.071805</v>
      </c>
      <c r="L50" s="26">
        <v>1.2132332646220401</v>
      </c>
      <c r="N50" s="8">
        <f t="shared" si="1"/>
        <v>108.07</v>
      </c>
    </row>
    <row r="51" spans="2:14" x14ac:dyDescent="0.2">
      <c r="B51" s="24" t="s">
        <v>435</v>
      </c>
      <c r="C51" s="24" t="s">
        <v>436</v>
      </c>
      <c r="D51" s="24" t="s">
        <v>253</v>
      </c>
      <c r="E51" s="28">
        <v>9929</v>
      </c>
      <c r="F51" s="25">
        <v>97.49</v>
      </c>
      <c r="G51" s="26">
        <f t="shared" si="0"/>
        <v>1.0900000000000001</v>
      </c>
      <c r="H51" s="24"/>
      <c r="K51" s="25">
        <v>97.492851000000002</v>
      </c>
      <c r="L51" s="26">
        <v>1.0944720493568201</v>
      </c>
      <c r="N51" s="8">
        <f t="shared" si="1"/>
        <v>97.49</v>
      </c>
    </row>
    <row r="52" spans="2:14" x14ac:dyDescent="0.2">
      <c r="B52" s="24" t="s">
        <v>437</v>
      </c>
      <c r="C52" s="24" t="s">
        <v>438</v>
      </c>
      <c r="D52" s="24" t="s">
        <v>243</v>
      </c>
      <c r="E52" s="28">
        <v>71029</v>
      </c>
      <c r="F52" s="25">
        <v>87.73</v>
      </c>
      <c r="G52" s="26">
        <f t="shared" si="0"/>
        <v>0.98</v>
      </c>
      <c r="H52" s="24"/>
      <c r="K52" s="25">
        <v>87.727917899999994</v>
      </c>
      <c r="L52" s="26">
        <v>0.98484917719576703</v>
      </c>
      <c r="N52" s="8">
        <f t="shared" si="1"/>
        <v>87.73</v>
      </c>
    </row>
    <row r="53" spans="2:14" x14ac:dyDescent="0.2">
      <c r="B53" s="24" t="s">
        <v>439</v>
      </c>
      <c r="C53" s="24" t="s">
        <v>440</v>
      </c>
      <c r="D53" s="24" t="s">
        <v>441</v>
      </c>
      <c r="E53" s="28">
        <v>3020</v>
      </c>
      <c r="F53" s="25">
        <v>83.4</v>
      </c>
      <c r="G53" s="26">
        <f t="shared" si="0"/>
        <v>0.94</v>
      </c>
      <c r="H53" s="24"/>
      <c r="K53" s="25">
        <v>83.397300000000001</v>
      </c>
      <c r="L53" s="26">
        <v>0.93623289200789905</v>
      </c>
      <c r="N53" s="8">
        <f t="shared" si="1"/>
        <v>83.4</v>
      </c>
    </row>
    <row r="54" spans="2:14" x14ac:dyDescent="0.2">
      <c r="B54" s="24" t="s">
        <v>442</v>
      </c>
      <c r="C54" s="24" t="s">
        <v>443</v>
      </c>
      <c r="D54" s="24" t="s">
        <v>282</v>
      </c>
      <c r="E54" s="28">
        <v>17233</v>
      </c>
      <c r="F54" s="25">
        <v>83.14</v>
      </c>
      <c r="G54" s="26">
        <f t="shared" si="0"/>
        <v>0.93</v>
      </c>
      <c r="H54" s="24"/>
      <c r="K54" s="25">
        <v>83.140608499999999</v>
      </c>
      <c r="L54" s="26">
        <v>0.93335122766865897</v>
      </c>
      <c r="N54" s="8">
        <f t="shared" si="1"/>
        <v>83.14</v>
      </c>
    </row>
    <row r="55" spans="2:14" x14ac:dyDescent="0.2">
      <c r="B55" s="24" t="s">
        <v>444</v>
      </c>
      <c r="C55" s="24" t="s">
        <v>445</v>
      </c>
      <c r="D55" s="24" t="s">
        <v>320</v>
      </c>
      <c r="E55" s="28">
        <v>8825</v>
      </c>
      <c r="F55" s="25">
        <v>79.459999999999994</v>
      </c>
      <c r="G55" s="26">
        <f t="shared" si="0"/>
        <v>0.89</v>
      </c>
      <c r="H55" s="24"/>
      <c r="K55" s="25">
        <v>79.455887500000003</v>
      </c>
      <c r="L55" s="26">
        <v>0.89198589572059594</v>
      </c>
      <c r="N55" s="8">
        <f t="shared" si="1"/>
        <v>79.459999999999994</v>
      </c>
    </row>
    <row r="56" spans="2:14" x14ac:dyDescent="0.2">
      <c r="B56" s="24" t="s">
        <v>446</v>
      </c>
      <c r="C56" s="24" t="s">
        <v>447</v>
      </c>
      <c r="D56" s="24" t="s">
        <v>243</v>
      </c>
      <c r="E56" s="28">
        <v>37022</v>
      </c>
      <c r="F56" s="25">
        <v>40.729999999999997</v>
      </c>
      <c r="G56" s="26">
        <f t="shared" si="0"/>
        <v>0.46</v>
      </c>
      <c r="H56" s="24"/>
      <c r="K56" s="25">
        <v>40.727902200000003</v>
      </c>
      <c r="L56" s="26">
        <v>0.457218658902877</v>
      </c>
      <c r="N56" s="8">
        <f t="shared" si="1"/>
        <v>40.729999999999997</v>
      </c>
    </row>
    <row r="57" spans="2:14" x14ac:dyDescent="0.2">
      <c r="B57" s="23" t="s">
        <v>63</v>
      </c>
      <c r="C57" s="23"/>
      <c r="D57" s="23"/>
      <c r="E57" s="23"/>
      <c r="F57" s="30">
        <f>SUM(F7:F56)</f>
        <v>9012.2699999999932</v>
      </c>
      <c r="G57" s="31">
        <f>SUM(G7:G56)</f>
        <v>101.17000000000003</v>
      </c>
      <c r="H57" s="23"/>
      <c r="I57" s="16"/>
      <c r="K57" s="30">
        <v>9012.2653030000038</v>
      </c>
      <c r="L57" s="31">
        <v>101.17328988072909</v>
      </c>
    </row>
    <row r="58" spans="2:14" x14ac:dyDescent="0.2">
      <c r="B58" s="23" t="s">
        <v>335</v>
      </c>
      <c r="C58" s="23"/>
      <c r="D58" s="23"/>
      <c r="E58" s="23"/>
      <c r="F58" s="51" t="s">
        <v>336</v>
      </c>
      <c r="G58" s="52" t="s">
        <v>336</v>
      </c>
      <c r="H58" s="24"/>
      <c r="K58" s="51" t="s">
        <v>336</v>
      </c>
      <c r="L58" s="52" t="s">
        <v>336</v>
      </c>
    </row>
    <row r="59" spans="2:14" x14ac:dyDescent="0.2">
      <c r="B59" s="23" t="s">
        <v>63</v>
      </c>
      <c r="C59" s="23"/>
      <c r="D59" s="23"/>
      <c r="E59" s="23"/>
      <c r="F59" s="47" t="s">
        <v>336</v>
      </c>
      <c r="G59" s="48" t="s">
        <v>336</v>
      </c>
      <c r="H59" s="23"/>
      <c r="I59" s="16"/>
      <c r="K59" s="47" t="s">
        <v>336</v>
      </c>
      <c r="L59" s="48" t="s">
        <v>336</v>
      </c>
    </row>
    <row r="60" spans="2:14" x14ac:dyDescent="0.2">
      <c r="B60" s="35" t="s">
        <v>82</v>
      </c>
      <c r="C60" s="35"/>
      <c r="D60" s="35"/>
      <c r="E60" s="35"/>
      <c r="F60" s="36">
        <f>F57</f>
        <v>9012.2699999999932</v>
      </c>
      <c r="G60" s="37">
        <f>G57</f>
        <v>101.17000000000003</v>
      </c>
      <c r="H60" s="23"/>
      <c r="I60" s="16"/>
      <c r="K60" s="36">
        <v>9012.2653030000038</v>
      </c>
      <c r="L60" s="37">
        <v>101.17328988072909</v>
      </c>
    </row>
    <row r="61" spans="2:14" x14ac:dyDescent="0.2">
      <c r="B61" s="23" t="s">
        <v>96</v>
      </c>
      <c r="C61" s="24"/>
      <c r="D61" s="24"/>
      <c r="E61" s="28"/>
      <c r="F61" s="25"/>
      <c r="G61" s="59"/>
      <c r="H61" s="23"/>
      <c r="I61" s="16"/>
      <c r="K61" s="25"/>
      <c r="L61" s="59"/>
    </row>
    <row r="62" spans="2:14" x14ac:dyDescent="0.2">
      <c r="B62" s="23" t="s">
        <v>97</v>
      </c>
      <c r="C62" s="24"/>
      <c r="D62" s="24"/>
      <c r="E62" s="28"/>
      <c r="F62" s="25"/>
      <c r="G62" s="59"/>
      <c r="H62" s="23"/>
      <c r="I62" s="16"/>
      <c r="K62" s="25"/>
      <c r="L62" s="59"/>
    </row>
    <row r="63" spans="2:14" x14ac:dyDescent="0.2">
      <c r="B63" s="23" t="s">
        <v>1269</v>
      </c>
      <c r="C63" s="24"/>
      <c r="D63" s="24"/>
      <c r="E63" s="28"/>
      <c r="F63" s="25"/>
      <c r="G63" s="59"/>
      <c r="H63" s="23"/>
      <c r="I63" s="16"/>
      <c r="K63" s="25"/>
      <c r="L63" s="59"/>
    </row>
    <row r="64" spans="2:14" x14ac:dyDescent="0.2">
      <c r="B64" s="24" t="s">
        <v>448</v>
      </c>
      <c r="C64" s="24" t="s">
        <v>449</v>
      </c>
      <c r="D64" s="24" t="s">
        <v>28</v>
      </c>
      <c r="E64" s="28">
        <v>26520</v>
      </c>
      <c r="F64" s="25">
        <v>2.66</v>
      </c>
      <c r="G64" s="59">
        <f t="shared" ref="G64" si="2">ROUND(F64/$F$72*100,2)</f>
        <v>0.03</v>
      </c>
      <c r="H64" s="38">
        <v>6.0499999999999998E-2</v>
      </c>
      <c r="I64" s="16"/>
      <c r="K64" s="25">
        <v>2.6632444999999998</v>
      </c>
      <c r="L64" s="59">
        <v>2.9898055456940801E-2</v>
      </c>
      <c r="N64" s="8">
        <f t="shared" ref="N64" si="3">ROUND(F64,2)</f>
        <v>2.66</v>
      </c>
    </row>
    <row r="65" spans="2:14" x14ac:dyDescent="0.2">
      <c r="B65" s="23" t="s">
        <v>63</v>
      </c>
      <c r="C65" s="23"/>
      <c r="D65" s="23"/>
      <c r="E65" s="23"/>
      <c r="F65" s="30">
        <f>F64</f>
        <v>2.66</v>
      </c>
      <c r="G65" s="60">
        <f>G64</f>
        <v>0.03</v>
      </c>
      <c r="H65" s="23"/>
      <c r="I65" s="16"/>
      <c r="K65" s="30">
        <v>2.6632444999999998</v>
      </c>
      <c r="L65" s="60">
        <v>2.9898055456940801E-2</v>
      </c>
    </row>
    <row r="66" spans="2:14" x14ac:dyDescent="0.2">
      <c r="B66" s="23" t="s">
        <v>335</v>
      </c>
      <c r="C66" s="23"/>
      <c r="D66" s="23"/>
      <c r="E66" s="23"/>
      <c r="F66" s="51" t="s">
        <v>336</v>
      </c>
      <c r="G66" s="61" t="s">
        <v>336</v>
      </c>
      <c r="H66" s="23"/>
      <c r="I66" s="16"/>
      <c r="K66" s="51" t="s">
        <v>336</v>
      </c>
      <c r="L66" s="61" t="s">
        <v>336</v>
      </c>
    </row>
    <row r="67" spans="2:14" x14ac:dyDescent="0.2">
      <c r="B67" s="35" t="s">
        <v>82</v>
      </c>
      <c r="C67" s="35"/>
      <c r="D67" s="35"/>
      <c r="E67" s="35"/>
      <c r="F67" s="36">
        <f>F64</f>
        <v>2.66</v>
      </c>
      <c r="G67" s="62">
        <f>G64</f>
        <v>0.03</v>
      </c>
      <c r="H67" s="23"/>
      <c r="I67" s="16"/>
      <c r="K67" s="36">
        <v>2.6632444999999998</v>
      </c>
      <c r="L67" s="62">
        <v>2.9898055456940801E-2</v>
      </c>
    </row>
    <row r="68" spans="2:14" x14ac:dyDescent="0.2">
      <c r="B68" s="23"/>
      <c r="C68" s="23"/>
      <c r="D68" s="23"/>
      <c r="E68" s="23"/>
      <c r="F68" s="57"/>
      <c r="G68" s="58"/>
      <c r="H68" s="23"/>
      <c r="I68" s="16"/>
      <c r="K68" s="57"/>
      <c r="L68" s="58"/>
    </row>
    <row r="69" spans="2:14" x14ac:dyDescent="0.2">
      <c r="B69" s="23" t="s">
        <v>83</v>
      </c>
      <c r="C69" s="23"/>
      <c r="D69" s="23"/>
      <c r="E69" s="23"/>
      <c r="F69" s="30">
        <v>163.18</v>
      </c>
      <c r="G69" s="31">
        <f t="shared" ref="G69" si="4">ROUND(F69/$F$72*100,2)</f>
        <v>1.83</v>
      </c>
      <c r="H69" s="38">
        <v>5.4942360000000003E-2</v>
      </c>
      <c r="I69" s="17"/>
      <c r="K69" s="30">
        <v>163.1802993</v>
      </c>
      <c r="L69" s="31">
        <v>1.8318910028544499</v>
      </c>
      <c r="N69" s="8">
        <f t="shared" ref="N69" si="5">ROUND(F69,2)</f>
        <v>163.18</v>
      </c>
    </row>
    <row r="70" spans="2:14" x14ac:dyDescent="0.2">
      <c r="B70" s="24"/>
      <c r="C70" s="24"/>
      <c r="D70" s="24"/>
      <c r="E70" s="24"/>
      <c r="F70" s="25"/>
      <c r="G70" s="26"/>
      <c r="H70" s="24"/>
      <c r="K70" s="25"/>
      <c r="L70" s="26"/>
    </row>
    <row r="71" spans="2:14" x14ac:dyDescent="0.2">
      <c r="B71" s="43" t="s">
        <v>85</v>
      </c>
      <c r="C71" s="43"/>
      <c r="D71" s="43"/>
      <c r="E71" s="43"/>
      <c r="F71" s="30">
        <f>F72-(F57+F67+F69)</f>
        <v>-270.35999999999331</v>
      </c>
      <c r="G71" s="31">
        <f>G72-(G57+G67+G69)</f>
        <v>-3.0300000000000296</v>
      </c>
      <c r="H71" s="23"/>
      <c r="I71" s="16"/>
      <c r="K71" s="30">
        <v>-270.35729140000331</v>
      </c>
      <c r="L71" s="31">
        <v>-3.0350789390404742</v>
      </c>
      <c r="N71" s="8">
        <f t="shared" ref="N71:N72" si="6">ROUND(F71,2)</f>
        <v>-270.36</v>
      </c>
    </row>
    <row r="72" spans="2:14" x14ac:dyDescent="0.2">
      <c r="B72" s="39" t="s">
        <v>84</v>
      </c>
      <c r="C72" s="39"/>
      <c r="D72" s="39"/>
      <c r="E72" s="39"/>
      <c r="F72" s="40">
        <v>8907.75</v>
      </c>
      <c r="G72" s="41">
        <v>100</v>
      </c>
      <c r="H72" s="53"/>
      <c r="I72" s="16"/>
      <c r="K72" s="40">
        <v>8907.7515554000001</v>
      </c>
      <c r="L72" s="41">
        <v>100</v>
      </c>
      <c r="N72" s="8">
        <f t="shared" si="6"/>
        <v>8907.75</v>
      </c>
    </row>
    <row r="73" spans="2:14" x14ac:dyDescent="0.2">
      <c r="B73" s="16" t="s">
        <v>450</v>
      </c>
    </row>
    <row r="75" spans="2:14" x14ac:dyDescent="0.2">
      <c r="B75" s="66" t="s">
        <v>1282</v>
      </c>
    </row>
    <row r="77" spans="2:14" x14ac:dyDescent="0.2">
      <c r="B77" s="70" t="s">
        <v>1283</v>
      </c>
    </row>
    <row r="78" spans="2:14" x14ac:dyDescent="0.2">
      <c r="B78" s="70" t="s">
        <v>1293</v>
      </c>
    </row>
    <row r="79" spans="2:14" x14ac:dyDescent="0.2">
      <c r="B79" s="70" t="s">
        <v>1294</v>
      </c>
    </row>
    <row r="80" spans="2:14" x14ac:dyDescent="0.2">
      <c r="B80" s="66"/>
    </row>
    <row r="81" spans="2:4" x14ac:dyDescent="0.2">
      <c r="B81" s="68" t="s">
        <v>1285</v>
      </c>
      <c r="C81" s="73" t="s">
        <v>1307</v>
      </c>
      <c r="D81" s="73" t="s">
        <v>1287</v>
      </c>
    </row>
    <row r="82" spans="2:4" x14ac:dyDescent="0.2">
      <c r="B82" s="69" t="s">
        <v>1286</v>
      </c>
      <c r="C82" s="71" t="s">
        <v>1288</v>
      </c>
      <c r="D82" s="72">
        <v>10.061999999999999</v>
      </c>
    </row>
    <row r="83" spans="2:4" x14ac:dyDescent="0.2">
      <c r="B83" s="66"/>
    </row>
    <row r="84" spans="2:4" x14ac:dyDescent="0.2">
      <c r="B84" s="70" t="s">
        <v>1309</v>
      </c>
    </row>
    <row r="85" spans="2:4" x14ac:dyDescent="0.2">
      <c r="B85" s="66"/>
    </row>
    <row r="86" spans="2:4" x14ac:dyDescent="0.2">
      <c r="B86" s="70" t="s">
        <v>1295</v>
      </c>
    </row>
    <row r="87" spans="2:4" x14ac:dyDescent="0.2">
      <c r="B87" s="70" t="s">
        <v>1296</v>
      </c>
    </row>
    <row r="88" spans="2:4" x14ac:dyDescent="0.2">
      <c r="B88" s="70" t="s">
        <v>1297</v>
      </c>
    </row>
    <row r="89" spans="2:4" x14ac:dyDescent="0.2">
      <c r="B89" s="70" t="s">
        <v>1301</v>
      </c>
    </row>
    <row r="90" spans="2:4" x14ac:dyDescent="0.2">
      <c r="B90" s="70" t="s">
        <v>1298</v>
      </c>
    </row>
    <row r="92" spans="2:4" x14ac:dyDescent="0.2">
      <c r="B92" s="16" t="s">
        <v>89</v>
      </c>
    </row>
    <row r="108" spans="2:2" x14ac:dyDescent="0.2">
      <c r="B108" s="66" t="s">
        <v>1272</v>
      </c>
    </row>
    <row r="109" spans="2:2" x14ac:dyDescent="0.2">
      <c r="B109" s="67" t="s">
        <v>1278</v>
      </c>
    </row>
  </sheetData>
  <mergeCells count="1">
    <mergeCell ref="B1:C1"/>
  </mergeCells>
  <conditionalFormatting sqref="G1:G3 G5:G65552">
    <cfRule type="cellIs" dxfId="5" priority="8" stopIfTrue="1" operator="between">
      <formula>0.009</formula>
      <formula>-0.009</formula>
    </cfRule>
  </conditionalFormatting>
  <conditionalFormatting sqref="L5:L72">
    <cfRule type="cellIs" dxfId="4" priority="1" stopIfTrue="1" operator="between">
      <formula>0.009</formula>
      <formula>-0.009</formula>
    </cfRule>
  </conditionalFormatting>
  <pageMargins left="0.7" right="0.7" top="0.75" bottom="0.75" header="0.3" footer="0.3"/>
  <pageSetup paperSize="9" scale="52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8" max="80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AF546-77CD-442D-8477-BE11E4910B31}">
  <dimension ref="A1:N201"/>
  <sheetViews>
    <sheetView view="pageBreakPreview" zoomScaleNormal="100" zoomScaleSheetLayoutView="100" workbookViewId="0"/>
  </sheetViews>
  <sheetFormatPr defaultRowHeight="11.25" x14ac:dyDescent="0.2"/>
  <cols>
    <col min="1" max="1" width="7.28515625" style="6" customWidth="1"/>
    <col min="2" max="2" width="60" style="6" bestFit="1" customWidth="1"/>
    <col min="3" max="3" width="18.5703125" style="6" bestFit="1" customWidth="1"/>
    <col min="4" max="4" width="35.42578125" style="6" bestFit="1" customWidth="1"/>
    <col min="5" max="5" width="15.42578125" style="6" bestFit="1" customWidth="1"/>
    <col min="6" max="6" width="14.85546875" style="8" bestFit="1" customWidth="1"/>
    <col min="7" max="7" width="12.28515625" style="14" customWidth="1"/>
    <col min="8" max="8" width="14" style="6" bestFit="1" customWidth="1"/>
    <col min="9" max="10" width="9.140625" style="6"/>
    <col min="11" max="11" width="14.85546875" style="6" hidden="1" customWidth="1"/>
    <col min="12" max="12" width="7.28515625" style="6" hidden="1" customWidth="1"/>
    <col min="13" max="14" width="0" style="6" hidden="1" customWidth="1"/>
    <col min="15" max="16384" width="9.140625" style="6"/>
  </cols>
  <sheetData>
    <row r="1" spans="1:14" s="1" customFormat="1" ht="16.899999999999999" customHeight="1" x14ac:dyDescent="0.2">
      <c r="B1" s="76" t="s">
        <v>15</v>
      </c>
      <c r="C1" s="77"/>
      <c r="D1" s="10"/>
      <c r="F1" s="5"/>
      <c r="G1" s="14"/>
    </row>
    <row r="2" spans="1:14" s="1" customFormat="1" ht="15" x14ac:dyDescent="0.25">
      <c r="A2" s="56" t="str">
        <f>HYPERLINK("[JioBlackRock Mutual Fund-Half-Yearly-Portfolio-30-09-2025.xlsx]index!A1","")</f>
        <v/>
      </c>
      <c r="F2" s="5"/>
      <c r="G2" s="14"/>
    </row>
    <row r="3" spans="1:14" s="1" customFormat="1" ht="12" x14ac:dyDescent="0.2">
      <c r="B3" s="7" t="s">
        <v>1281</v>
      </c>
      <c r="C3" s="2"/>
      <c r="D3" s="3"/>
      <c r="E3" s="3"/>
      <c r="F3" s="4"/>
      <c r="G3" s="14"/>
    </row>
    <row r="4" spans="1:14" s="1" customFormat="1" ht="25.5" customHeight="1" x14ac:dyDescent="0.2">
      <c r="B4" s="18" t="s">
        <v>7</v>
      </c>
      <c r="C4" s="18" t="s">
        <v>8</v>
      </c>
      <c r="D4" s="19" t="s">
        <v>337</v>
      </c>
      <c r="E4" s="19" t="s">
        <v>0</v>
      </c>
      <c r="F4" s="20" t="s">
        <v>4</v>
      </c>
      <c r="G4" s="21" t="s">
        <v>5</v>
      </c>
      <c r="H4" s="54" t="s">
        <v>6</v>
      </c>
      <c r="I4" s="9"/>
      <c r="K4" s="20" t="s">
        <v>4</v>
      </c>
      <c r="L4" s="21" t="s">
        <v>5</v>
      </c>
    </row>
    <row r="5" spans="1:14" x14ac:dyDescent="0.2">
      <c r="B5" s="23" t="s">
        <v>209</v>
      </c>
      <c r="C5" s="24"/>
      <c r="D5" s="24"/>
      <c r="E5" s="24"/>
      <c r="F5" s="25"/>
      <c r="G5" s="26"/>
      <c r="H5" s="24"/>
      <c r="K5" s="25"/>
      <c r="L5" s="26"/>
    </row>
    <row r="6" spans="1:14" x14ac:dyDescent="0.2">
      <c r="B6" s="23" t="s">
        <v>97</v>
      </c>
      <c r="C6" s="24"/>
      <c r="D6" s="24"/>
      <c r="E6" s="24"/>
      <c r="F6" s="25"/>
      <c r="G6" s="26"/>
      <c r="H6" s="24"/>
      <c r="K6" s="25"/>
      <c r="L6" s="26"/>
    </row>
    <row r="7" spans="1:14" x14ac:dyDescent="0.2">
      <c r="B7" s="24" t="s">
        <v>451</v>
      </c>
      <c r="C7" s="24" t="s">
        <v>452</v>
      </c>
      <c r="D7" s="24" t="s">
        <v>453</v>
      </c>
      <c r="E7" s="28">
        <v>13001</v>
      </c>
      <c r="F7" s="25">
        <v>265.25</v>
      </c>
      <c r="G7" s="26">
        <f>ROUND(F7/$F$164*100,2)+0.01</f>
        <v>2.34</v>
      </c>
      <c r="H7" s="24"/>
      <c r="K7" s="25">
        <v>265.24640199999999</v>
      </c>
      <c r="L7" s="26">
        <v>2.3282736861319799</v>
      </c>
      <c r="N7" s="8">
        <f>ROUND(F7,2)</f>
        <v>265.25</v>
      </c>
    </row>
    <row r="8" spans="1:14" x14ac:dyDescent="0.2">
      <c r="B8" s="24" t="s">
        <v>454</v>
      </c>
      <c r="C8" s="24" t="s">
        <v>455</v>
      </c>
      <c r="D8" s="24" t="s">
        <v>236</v>
      </c>
      <c r="E8" s="28">
        <v>4132</v>
      </c>
      <c r="F8" s="25">
        <v>226.12</v>
      </c>
      <c r="G8" s="26">
        <f t="shared" ref="G8:G71" si="0">ROUND(F8/$F$164*100,2)</f>
        <v>1.98</v>
      </c>
      <c r="H8" s="24"/>
      <c r="K8" s="25">
        <v>226.12370000000001</v>
      </c>
      <c r="L8" s="26">
        <v>1.98486334423794</v>
      </c>
      <c r="N8" s="8">
        <f t="shared" ref="N8:N71" si="1">ROUND(F8,2)</f>
        <v>226.12</v>
      </c>
    </row>
    <row r="9" spans="1:14" x14ac:dyDescent="0.2">
      <c r="B9" s="24" t="s">
        <v>456</v>
      </c>
      <c r="C9" s="24" t="s">
        <v>457</v>
      </c>
      <c r="D9" s="24" t="s">
        <v>272</v>
      </c>
      <c r="E9" s="28">
        <v>1305</v>
      </c>
      <c r="F9" s="25">
        <v>213</v>
      </c>
      <c r="G9" s="26">
        <f t="shared" si="0"/>
        <v>1.87</v>
      </c>
      <c r="H9" s="24"/>
      <c r="K9" s="25">
        <v>213.00210000000001</v>
      </c>
      <c r="L9" s="26">
        <v>1.86968486954576</v>
      </c>
      <c r="N9" s="8">
        <f t="shared" si="1"/>
        <v>213</v>
      </c>
    </row>
    <row r="10" spans="1:14" x14ac:dyDescent="0.2">
      <c r="B10" s="24" t="s">
        <v>458</v>
      </c>
      <c r="C10" s="24" t="s">
        <v>459</v>
      </c>
      <c r="D10" s="24" t="s">
        <v>375</v>
      </c>
      <c r="E10" s="28">
        <v>386143</v>
      </c>
      <c r="F10" s="25">
        <v>212.57</v>
      </c>
      <c r="G10" s="26">
        <f t="shared" si="0"/>
        <v>1.87</v>
      </c>
      <c r="H10" s="24"/>
      <c r="K10" s="25">
        <v>212.5717215</v>
      </c>
      <c r="L10" s="26">
        <v>1.8659071031780701</v>
      </c>
      <c r="N10" s="8">
        <f t="shared" si="1"/>
        <v>212.57</v>
      </c>
    </row>
    <row r="11" spans="1:14" x14ac:dyDescent="0.2">
      <c r="B11" s="24" t="s">
        <v>460</v>
      </c>
      <c r="C11" s="24" t="s">
        <v>461</v>
      </c>
      <c r="D11" s="24" t="s">
        <v>462</v>
      </c>
      <c r="E11" s="28">
        <v>10736</v>
      </c>
      <c r="F11" s="25">
        <v>182.73</v>
      </c>
      <c r="G11" s="26">
        <f t="shared" si="0"/>
        <v>1.6</v>
      </c>
      <c r="H11" s="24"/>
      <c r="K11" s="25">
        <v>182.72672</v>
      </c>
      <c r="L11" s="26">
        <v>1.60393434452395</v>
      </c>
      <c r="N11" s="8">
        <f t="shared" si="1"/>
        <v>182.73</v>
      </c>
    </row>
    <row r="12" spans="1:14" x14ac:dyDescent="0.2">
      <c r="B12" s="24" t="s">
        <v>463</v>
      </c>
      <c r="C12" s="24" t="s">
        <v>464</v>
      </c>
      <c r="D12" s="24" t="s">
        <v>453</v>
      </c>
      <c r="E12" s="28">
        <v>3236</v>
      </c>
      <c r="F12" s="25">
        <v>179.03</v>
      </c>
      <c r="G12" s="26">
        <f t="shared" si="0"/>
        <v>1.57</v>
      </c>
      <c r="H12" s="24"/>
      <c r="K12" s="25">
        <v>179.0317</v>
      </c>
      <c r="L12" s="26">
        <v>1.57150028407727</v>
      </c>
      <c r="N12" s="8">
        <f t="shared" si="1"/>
        <v>179.03</v>
      </c>
    </row>
    <row r="13" spans="1:14" x14ac:dyDescent="0.2">
      <c r="B13" s="24" t="s">
        <v>465</v>
      </c>
      <c r="C13" s="24" t="s">
        <v>466</v>
      </c>
      <c r="D13" s="24" t="s">
        <v>220</v>
      </c>
      <c r="E13" s="28">
        <v>10642</v>
      </c>
      <c r="F13" s="25">
        <v>169.31</v>
      </c>
      <c r="G13" s="26">
        <f t="shared" si="0"/>
        <v>1.49</v>
      </c>
      <c r="H13" s="24"/>
      <c r="K13" s="25">
        <v>169.31422000000001</v>
      </c>
      <c r="L13" s="26">
        <v>1.48620241459095</v>
      </c>
      <c r="N13" s="8">
        <f t="shared" si="1"/>
        <v>169.31</v>
      </c>
    </row>
    <row r="14" spans="1:14" x14ac:dyDescent="0.2">
      <c r="B14" s="24" t="s">
        <v>467</v>
      </c>
      <c r="C14" s="24" t="s">
        <v>468</v>
      </c>
      <c r="D14" s="24" t="s">
        <v>469</v>
      </c>
      <c r="E14" s="28">
        <v>4302</v>
      </c>
      <c r="F14" s="25">
        <v>168.92</v>
      </c>
      <c r="G14" s="26">
        <f t="shared" si="0"/>
        <v>1.48</v>
      </c>
      <c r="H14" s="24"/>
      <c r="K14" s="25">
        <v>168.91802999999999</v>
      </c>
      <c r="L14" s="26">
        <v>1.4827247472418199</v>
      </c>
      <c r="N14" s="8">
        <f t="shared" si="1"/>
        <v>168.92</v>
      </c>
    </row>
    <row r="15" spans="1:14" x14ac:dyDescent="0.2">
      <c r="B15" s="24" t="s">
        <v>470</v>
      </c>
      <c r="C15" s="24" t="s">
        <v>471</v>
      </c>
      <c r="D15" s="24" t="s">
        <v>220</v>
      </c>
      <c r="E15" s="28">
        <v>3416</v>
      </c>
      <c r="F15" s="25">
        <v>164.74</v>
      </c>
      <c r="G15" s="26">
        <f t="shared" si="0"/>
        <v>1.45</v>
      </c>
      <c r="H15" s="24"/>
      <c r="K15" s="25">
        <v>164.73660000000001</v>
      </c>
      <c r="L15" s="26">
        <v>1.44602108843252</v>
      </c>
      <c r="N15" s="8">
        <f t="shared" si="1"/>
        <v>164.74</v>
      </c>
    </row>
    <row r="16" spans="1:14" x14ac:dyDescent="0.2">
      <c r="B16" s="24" t="s">
        <v>472</v>
      </c>
      <c r="C16" s="24" t="s">
        <v>473</v>
      </c>
      <c r="D16" s="24" t="s">
        <v>314</v>
      </c>
      <c r="E16" s="28">
        <v>16590</v>
      </c>
      <c r="F16" s="25">
        <v>160.88999999999999</v>
      </c>
      <c r="G16" s="26">
        <f t="shared" si="0"/>
        <v>1.41</v>
      </c>
      <c r="H16" s="24"/>
      <c r="K16" s="25">
        <v>160.88981999999999</v>
      </c>
      <c r="L16" s="26">
        <v>1.4122549125944801</v>
      </c>
      <c r="N16" s="8">
        <f t="shared" si="1"/>
        <v>160.88999999999999</v>
      </c>
    </row>
    <row r="17" spans="2:14" x14ac:dyDescent="0.2">
      <c r="B17" s="24" t="s">
        <v>474</v>
      </c>
      <c r="C17" s="24" t="s">
        <v>475</v>
      </c>
      <c r="D17" s="24" t="s">
        <v>212</v>
      </c>
      <c r="E17" s="28">
        <v>20967</v>
      </c>
      <c r="F17" s="25">
        <v>154.22</v>
      </c>
      <c r="G17" s="26">
        <f t="shared" si="0"/>
        <v>1.35</v>
      </c>
      <c r="H17" s="24"/>
      <c r="K17" s="25">
        <v>154.2227685</v>
      </c>
      <c r="L17" s="26">
        <v>1.35373302330779</v>
      </c>
      <c r="N17" s="8">
        <f t="shared" si="1"/>
        <v>154.22</v>
      </c>
    </row>
    <row r="18" spans="2:14" x14ac:dyDescent="0.2">
      <c r="B18" s="24" t="s">
        <v>476</v>
      </c>
      <c r="C18" s="24" t="s">
        <v>477</v>
      </c>
      <c r="D18" s="24" t="s">
        <v>212</v>
      </c>
      <c r="E18" s="28">
        <v>78253</v>
      </c>
      <c r="F18" s="25">
        <v>150.97</v>
      </c>
      <c r="G18" s="26">
        <f t="shared" si="0"/>
        <v>1.33</v>
      </c>
      <c r="H18" s="24"/>
      <c r="K18" s="25">
        <v>150.9735129</v>
      </c>
      <c r="L18" s="26">
        <v>1.3252117832232699</v>
      </c>
      <c r="N18" s="8">
        <f t="shared" si="1"/>
        <v>150.97</v>
      </c>
    </row>
    <row r="19" spans="2:14" x14ac:dyDescent="0.2">
      <c r="B19" s="24" t="s">
        <v>478</v>
      </c>
      <c r="C19" s="24" t="s">
        <v>479</v>
      </c>
      <c r="D19" s="24" t="s">
        <v>253</v>
      </c>
      <c r="E19" s="28">
        <v>7702</v>
      </c>
      <c r="F19" s="25">
        <v>147.21</v>
      </c>
      <c r="G19" s="26">
        <f t="shared" si="0"/>
        <v>1.29</v>
      </c>
      <c r="H19" s="24"/>
      <c r="K19" s="25">
        <v>147.208326</v>
      </c>
      <c r="L19" s="26">
        <v>1.2921618133969599</v>
      </c>
      <c r="N19" s="8">
        <f t="shared" si="1"/>
        <v>147.21</v>
      </c>
    </row>
    <row r="20" spans="2:14" x14ac:dyDescent="0.2">
      <c r="B20" s="24" t="s">
        <v>480</v>
      </c>
      <c r="C20" s="24" t="s">
        <v>481</v>
      </c>
      <c r="D20" s="24" t="s">
        <v>212</v>
      </c>
      <c r="E20" s="28">
        <v>210536</v>
      </c>
      <c r="F20" s="25">
        <v>146.88999999999999</v>
      </c>
      <c r="G20" s="26">
        <f t="shared" si="0"/>
        <v>1.29</v>
      </c>
      <c r="H20" s="24"/>
      <c r="K20" s="25">
        <v>146.89096720000001</v>
      </c>
      <c r="L20" s="26">
        <v>1.2893761087180899</v>
      </c>
      <c r="N20" s="8">
        <f t="shared" si="1"/>
        <v>146.88999999999999</v>
      </c>
    </row>
    <row r="21" spans="2:14" x14ac:dyDescent="0.2">
      <c r="B21" s="24" t="s">
        <v>482</v>
      </c>
      <c r="C21" s="24" t="s">
        <v>483</v>
      </c>
      <c r="D21" s="24" t="s">
        <v>223</v>
      </c>
      <c r="E21" s="28">
        <v>42077</v>
      </c>
      <c r="F21" s="25">
        <v>144.28</v>
      </c>
      <c r="G21" s="26">
        <f t="shared" si="0"/>
        <v>1.27</v>
      </c>
      <c r="H21" s="24"/>
      <c r="K21" s="25">
        <v>144.28203300000001</v>
      </c>
      <c r="L21" s="26">
        <v>1.2664754668963401</v>
      </c>
      <c r="N21" s="8">
        <f t="shared" si="1"/>
        <v>144.28</v>
      </c>
    </row>
    <row r="22" spans="2:14" x14ac:dyDescent="0.2">
      <c r="B22" s="24" t="s">
        <v>484</v>
      </c>
      <c r="C22" s="24" t="s">
        <v>485</v>
      </c>
      <c r="D22" s="24" t="s">
        <v>217</v>
      </c>
      <c r="E22" s="28">
        <v>30573</v>
      </c>
      <c r="F22" s="25">
        <v>135.56</v>
      </c>
      <c r="G22" s="26">
        <f t="shared" si="0"/>
        <v>1.19</v>
      </c>
      <c r="H22" s="24"/>
      <c r="K22" s="25">
        <v>135.56068200000001</v>
      </c>
      <c r="L22" s="26">
        <v>1.18992139533227</v>
      </c>
      <c r="N22" s="8">
        <f t="shared" si="1"/>
        <v>135.56</v>
      </c>
    </row>
    <row r="23" spans="2:14" x14ac:dyDescent="0.2">
      <c r="B23" s="24" t="s">
        <v>486</v>
      </c>
      <c r="C23" s="24" t="s">
        <v>487</v>
      </c>
      <c r="D23" s="24" t="s">
        <v>212</v>
      </c>
      <c r="E23" s="28">
        <v>626938</v>
      </c>
      <c r="F23" s="25">
        <v>133.22</v>
      </c>
      <c r="G23" s="26">
        <f t="shared" si="0"/>
        <v>1.17</v>
      </c>
      <c r="H23" s="24"/>
      <c r="K23" s="25">
        <v>133.22432499999999</v>
      </c>
      <c r="L23" s="26">
        <v>1.1694133753045</v>
      </c>
      <c r="N23" s="8">
        <f t="shared" si="1"/>
        <v>133.22</v>
      </c>
    </row>
    <row r="24" spans="2:14" x14ac:dyDescent="0.2">
      <c r="B24" s="24" t="s">
        <v>488</v>
      </c>
      <c r="C24" s="24" t="s">
        <v>489</v>
      </c>
      <c r="D24" s="24" t="s">
        <v>320</v>
      </c>
      <c r="E24" s="28">
        <v>8389</v>
      </c>
      <c r="F24" s="25">
        <v>132.19999999999999</v>
      </c>
      <c r="G24" s="26">
        <f t="shared" si="0"/>
        <v>1.1599999999999999</v>
      </c>
      <c r="H24" s="24"/>
      <c r="K24" s="25">
        <v>132.20225099999999</v>
      </c>
      <c r="L24" s="26">
        <v>1.1604418379658701</v>
      </c>
      <c r="N24" s="8">
        <f t="shared" si="1"/>
        <v>132.19999999999999</v>
      </c>
    </row>
    <row r="25" spans="2:14" x14ac:dyDescent="0.2">
      <c r="B25" s="24" t="s">
        <v>490</v>
      </c>
      <c r="C25" s="24" t="s">
        <v>491</v>
      </c>
      <c r="D25" s="24" t="s">
        <v>462</v>
      </c>
      <c r="E25" s="28">
        <v>11696</v>
      </c>
      <c r="F25" s="25">
        <v>131.44</v>
      </c>
      <c r="G25" s="26">
        <f t="shared" si="0"/>
        <v>1.1499999999999999</v>
      </c>
      <c r="H25" s="24"/>
      <c r="K25" s="25">
        <v>131.43964800000001</v>
      </c>
      <c r="L25" s="26">
        <v>1.1537478791242901</v>
      </c>
      <c r="N25" s="8">
        <f t="shared" si="1"/>
        <v>131.44</v>
      </c>
    </row>
    <row r="26" spans="2:14" x14ac:dyDescent="0.2">
      <c r="B26" s="24" t="s">
        <v>492</v>
      </c>
      <c r="C26" s="24" t="s">
        <v>493</v>
      </c>
      <c r="D26" s="24" t="s">
        <v>212</v>
      </c>
      <c r="E26" s="28">
        <v>17916</v>
      </c>
      <c r="F26" s="25">
        <v>131.04</v>
      </c>
      <c r="G26" s="26">
        <f t="shared" si="0"/>
        <v>1.1499999999999999</v>
      </c>
      <c r="H26" s="24"/>
      <c r="K26" s="25">
        <v>131.03762399999999</v>
      </c>
      <c r="L26" s="26">
        <v>1.15021900222592</v>
      </c>
      <c r="N26" s="8">
        <f t="shared" si="1"/>
        <v>131.04</v>
      </c>
    </row>
    <row r="27" spans="2:14" x14ac:dyDescent="0.2">
      <c r="B27" s="24" t="s">
        <v>494</v>
      </c>
      <c r="C27" s="24" t="s">
        <v>495</v>
      </c>
      <c r="D27" s="24" t="s">
        <v>398</v>
      </c>
      <c r="E27" s="28">
        <v>4621</v>
      </c>
      <c r="F27" s="25">
        <v>130.47999999999999</v>
      </c>
      <c r="G27" s="26">
        <f t="shared" si="0"/>
        <v>1.1499999999999999</v>
      </c>
      <c r="H27" s="24"/>
      <c r="K27" s="25">
        <v>130.478556</v>
      </c>
      <c r="L27" s="26">
        <v>1.14531162816413</v>
      </c>
      <c r="N27" s="8">
        <f t="shared" si="1"/>
        <v>130.47999999999999</v>
      </c>
    </row>
    <row r="28" spans="2:14" x14ac:dyDescent="0.2">
      <c r="B28" s="24" t="s">
        <v>496</v>
      </c>
      <c r="C28" s="24" t="s">
        <v>497</v>
      </c>
      <c r="D28" s="24" t="s">
        <v>498</v>
      </c>
      <c r="E28" s="28">
        <v>91086</v>
      </c>
      <c r="F28" s="25">
        <v>129.94999999999999</v>
      </c>
      <c r="G28" s="26">
        <f t="shared" si="0"/>
        <v>1.1399999999999999</v>
      </c>
      <c r="H28" s="24"/>
      <c r="K28" s="25">
        <v>129.95239620000001</v>
      </c>
      <c r="L28" s="26">
        <v>1.1406931149334001</v>
      </c>
      <c r="N28" s="8">
        <f t="shared" si="1"/>
        <v>129.94999999999999</v>
      </c>
    </row>
    <row r="29" spans="2:14" x14ac:dyDescent="0.2">
      <c r="B29" s="24" t="s">
        <v>499</v>
      </c>
      <c r="C29" s="24" t="s">
        <v>500</v>
      </c>
      <c r="D29" s="24" t="s">
        <v>501</v>
      </c>
      <c r="E29" s="28">
        <v>18100</v>
      </c>
      <c r="F29" s="25">
        <v>118.7</v>
      </c>
      <c r="G29" s="26">
        <f t="shared" si="0"/>
        <v>1.04</v>
      </c>
      <c r="H29" s="24"/>
      <c r="K29" s="25">
        <v>118.6998</v>
      </c>
      <c r="L29" s="26">
        <v>1.0419203382413</v>
      </c>
      <c r="N29" s="8">
        <f t="shared" si="1"/>
        <v>118.7</v>
      </c>
    </row>
    <row r="30" spans="2:14" x14ac:dyDescent="0.2">
      <c r="B30" s="24" t="s">
        <v>502</v>
      </c>
      <c r="C30" s="24" t="s">
        <v>503</v>
      </c>
      <c r="D30" s="24" t="s">
        <v>329</v>
      </c>
      <c r="E30" s="28">
        <v>16849</v>
      </c>
      <c r="F30" s="25">
        <v>117.5</v>
      </c>
      <c r="G30" s="26">
        <f t="shared" si="0"/>
        <v>1.03</v>
      </c>
      <c r="H30" s="24"/>
      <c r="K30" s="25">
        <v>117.504926</v>
      </c>
      <c r="L30" s="26">
        <v>1.0314320010896301</v>
      </c>
      <c r="N30" s="8">
        <f t="shared" si="1"/>
        <v>117.5</v>
      </c>
    </row>
    <row r="31" spans="2:14" x14ac:dyDescent="0.2">
      <c r="B31" s="24" t="s">
        <v>504</v>
      </c>
      <c r="C31" s="24" t="s">
        <v>505</v>
      </c>
      <c r="D31" s="24" t="s">
        <v>375</v>
      </c>
      <c r="E31" s="28">
        <v>3947</v>
      </c>
      <c r="F31" s="25">
        <v>116.85</v>
      </c>
      <c r="G31" s="26">
        <f t="shared" si="0"/>
        <v>1.03</v>
      </c>
      <c r="H31" s="24"/>
      <c r="K31" s="25">
        <v>116.85093500000001</v>
      </c>
      <c r="L31" s="26">
        <v>1.02569141413054</v>
      </c>
      <c r="N31" s="8">
        <f t="shared" si="1"/>
        <v>116.85</v>
      </c>
    </row>
    <row r="32" spans="2:14" x14ac:dyDescent="0.2">
      <c r="B32" s="24" t="s">
        <v>506</v>
      </c>
      <c r="C32" s="24" t="s">
        <v>507</v>
      </c>
      <c r="D32" s="24" t="s">
        <v>469</v>
      </c>
      <c r="E32" s="28">
        <v>1600</v>
      </c>
      <c r="F32" s="25">
        <v>116.58</v>
      </c>
      <c r="G32" s="26">
        <f t="shared" si="0"/>
        <v>1.02</v>
      </c>
      <c r="H32" s="24"/>
      <c r="K32" s="25">
        <v>116.57599999999999</v>
      </c>
      <c r="L32" s="26">
        <v>1.0232780960946699</v>
      </c>
      <c r="N32" s="8">
        <f t="shared" si="1"/>
        <v>116.58</v>
      </c>
    </row>
    <row r="33" spans="2:14" x14ac:dyDescent="0.2">
      <c r="B33" s="24" t="s">
        <v>508</v>
      </c>
      <c r="C33" s="24" t="s">
        <v>509</v>
      </c>
      <c r="D33" s="24" t="s">
        <v>246</v>
      </c>
      <c r="E33" s="28">
        <v>27048</v>
      </c>
      <c r="F33" s="25">
        <v>114.4</v>
      </c>
      <c r="G33" s="26">
        <f t="shared" si="0"/>
        <v>1</v>
      </c>
      <c r="H33" s="24"/>
      <c r="K33" s="25">
        <v>114.39951600000001</v>
      </c>
      <c r="L33" s="26">
        <v>1.00417340556059</v>
      </c>
      <c r="N33" s="8">
        <f t="shared" si="1"/>
        <v>114.4</v>
      </c>
    </row>
    <row r="34" spans="2:14" x14ac:dyDescent="0.2">
      <c r="B34" s="24" t="s">
        <v>510</v>
      </c>
      <c r="C34" s="24" t="s">
        <v>511</v>
      </c>
      <c r="D34" s="24" t="s">
        <v>388</v>
      </c>
      <c r="E34" s="28">
        <v>3399</v>
      </c>
      <c r="F34" s="25">
        <v>105.26</v>
      </c>
      <c r="G34" s="26">
        <f t="shared" si="0"/>
        <v>0.92</v>
      </c>
      <c r="H34" s="24"/>
      <c r="K34" s="25">
        <v>105.256833</v>
      </c>
      <c r="L34" s="26">
        <v>0.92392097578570698</v>
      </c>
      <c r="N34" s="8">
        <f t="shared" si="1"/>
        <v>105.26</v>
      </c>
    </row>
    <row r="35" spans="2:14" x14ac:dyDescent="0.2">
      <c r="B35" s="24" t="s">
        <v>512</v>
      </c>
      <c r="C35" s="24" t="s">
        <v>513</v>
      </c>
      <c r="D35" s="24" t="s">
        <v>243</v>
      </c>
      <c r="E35" s="28">
        <v>3414</v>
      </c>
      <c r="F35" s="25">
        <v>105.05</v>
      </c>
      <c r="G35" s="26">
        <f t="shared" si="0"/>
        <v>0.92</v>
      </c>
      <c r="H35" s="24"/>
      <c r="K35" s="25">
        <v>105.052194</v>
      </c>
      <c r="L35" s="26">
        <v>0.92212470034044602</v>
      </c>
      <c r="N35" s="8">
        <f t="shared" si="1"/>
        <v>105.05</v>
      </c>
    </row>
    <row r="36" spans="2:14" x14ac:dyDescent="0.2">
      <c r="B36" s="24" t="s">
        <v>514</v>
      </c>
      <c r="C36" s="24" t="s">
        <v>515</v>
      </c>
      <c r="D36" s="24" t="s">
        <v>388</v>
      </c>
      <c r="E36" s="28">
        <v>8488</v>
      </c>
      <c r="F36" s="25">
        <v>102.91</v>
      </c>
      <c r="G36" s="26">
        <f t="shared" si="0"/>
        <v>0.9</v>
      </c>
      <c r="H36" s="24"/>
      <c r="K36" s="25">
        <v>102.908512</v>
      </c>
      <c r="L36" s="26">
        <v>0.90330793843754698</v>
      </c>
      <c r="N36" s="8">
        <f t="shared" si="1"/>
        <v>102.91</v>
      </c>
    </row>
    <row r="37" spans="2:14" x14ac:dyDescent="0.2">
      <c r="B37" s="24" t="s">
        <v>516</v>
      </c>
      <c r="C37" s="24" t="s">
        <v>517</v>
      </c>
      <c r="D37" s="24" t="s">
        <v>246</v>
      </c>
      <c r="E37" s="28">
        <v>43447</v>
      </c>
      <c r="F37" s="25">
        <v>100.96</v>
      </c>
      <c r="G37" s="26">
        <f t="shared" si="0"/>
        <v>0.89</v>
      </c>
      <c r="H37" s="24"/>
      <c r="K37" s="25">
        <v>100.9621386</v>
      </c>
      <c r="L37" s="26">
        <v>0.88622310736561705</v>
      </c>
      <c r="N37" s="8">
        <f t="shared" si="1"/>
        <v>100.96</v>
      </c>
    </row>
    <row r="38" spans="2:14" x14ac:dyDescent="0.2">
      <c r="B38" s="24" t="s">
        <v>518</v>
      </c>
      <c r="C38" s="24" t="s">
        <v>519</v>
      </c>
      <c r="D38" s="24" t="s">
        <v>375</v>
      </c>
      <c r="E38" s="28">
        <v>3017</v>
      </c>
      <c r="F38" s="25">
        <v>100.42</v>
      </c>
      <c r="G38" s="26">
        <f t="shared" si="0"/>
        <v>0.88</v>
      </c>
      <c r="H38" s="24"/>
      <c r="K38" s="25">
        <v>100.417828</v>
      </c>
      <c r="L38" s="26">
        <v>0.88144527046563603</v>
      </c>
      <c r="N38" s="8">
        <f t="shared" si="1"/>
        <v>100.42</v>
      </c>
    </row>
    <row r="39" spans="2:14" x14ac:dyDescent="0.2">
      <c r="B39" s="24" t="s">
        <v>520</v>
      </c>
      <c r="C39" s="24" t="s">
        <v>521</v>
      </c>
      <c r="D39" s="24" t="s">
        <v>246</v>
      </c>
      <c r="E39" s="28">
        <v>66717</v>
      </c>
      <c r="F39" s="25">
        <v>99.42</v>
      </c>
      <c r="G39" s="26">
        <f t="shared" si="0"/>
        <v>0.87</v>
      </c>
      <c r="H39" s="24"/>
      <c r="K39" s="25">
        <v>99.415001700000005</v>
      </c>
      <c r="L39" s="26">
        <v>0.87264268513951704</v>
      </c>
      <c r="N39" s="8">
        <f t="shared" si="1"/>
        <v>99.42</v>
      </c>
    </row>
    <row r="40" spans="2:14" x14ac:dyDescent="0.2">
      <c r="B40" s="24" t="s">
        <v>522</v>
      </c>
      <c r="C40" s="24" t="s">
        <v>523</v>
      </c>
      <c r="D40" s="24" t="s">
        <v>293</v>
      </c>
      <c r="E40" s="28">
        <v>113591</v>
      </c>
      <c r="F40" s="25">
        <v>99.05</v>
      </c>
      <c r="G40" s="26">
        <f t="shared" si="0"/>
        <v>0.87</v>
      </c>
      <c r="H40" s="24"/>
      <c r="K40" s="25">
        <v>99.051351999999994</v>
      </c>
      <c r="L40" s="26">
        <v>0.86945064927740601</v>
      </c>
      <c r="N40" s="8">
        <f t="shared" si="1"/>
        <v>99.05</v>
      </c>
    </row>
    <row r="41" spans="2:14" x14ac:dyDescent="0.2">
      <c r="B41" s="24" t="s">
        <v>524</v>
      </c>
      <c r="C41" s="24" t="s">
        <v>525</v>
      </c>
      <c r="D41" s="24" t="s">
        <v>272</v>
      </c>
      <c r="E41" s="28">
        <v>7248</v>
      </c>
      <c r="F41" s="25">
        <v>98.1</v>
      </c>
      <c r="G41" s="26">
        <f t="shared" si="0"/>
        <v>0.86</v>
      </c>
      <c r="H41" s="24"/>
      <c r="K41" s="25">
        <v>98.101680000000002</v>
      </c>
      <c r="L41" s="26">
        <v>0.86111464052711095</v>
      </c>
      <c r="N41" s="8">
        <f t="shared" si="1"/>
        <v>98.1</v>
      </c>
    </row>
    <row r="42" spans="2:14" x14ac:dyDescent="0.2">
      <c r="B42" s="24" t="s">
        <v>526</v>
      </c>
      <c r="C42" s="24" t="s">
        <v>527</v>
      </c>
      <c r="D42" s="24" t="s">
        <v>375</v>
      </c>
      <c r="E42" s="28">
        <v>40910</v>
      </c>
      <c r="F42" s="25">
        <v>97.55</v>
      </c>
      <c r="G42" s="26">
        <f t="shared" si="0"/>
        <v>0.86</v>
      </c>
      <c r="H42" s="24"/>
      <c r="K42" s="25">
        <v>97.549895000000006</v>
      </c>
      <c r="L42" s="26">
        <v>0.85627119501299498</v>
      </c>
      <c r="N42" s="8">
        <f t="shared" si="1"/>
        <v>97.55</v>
      </c>
    </row>
    <row r="43" spans="2:14" x14ac:dyDescent="0.2">
      <c r="B43" s="24" t="s">
        <v>528</v>
      </c>
      <c r="C43" s="24" t="s">
        <v>529</v>
      </c>
      <c r="D43" s="24" t="s">
        <v>469</v>
      </c>
      <c r="E43" s="28">
        <v>5774</v>
      </c>
      <c r="F43" s="25">
        <v>97.36</v>
      </c>
      <c r="G43" s="26">
        <f t="shared" si="0"/>
        <v>0.85</v>
      </c>
      <c r="H43" s="24"/>
      <c r="K43" s="25">
        <v>97.355413999999996</v>
      </c>
      <c r="L43" s="26">
        <v>0.85456408422341101</v>
      </c>
      <c r="N43" s="8">
        <f t="shared" si="1"/>
        <v>97.36</v>
      </c>
    </row>
    <row r="44" spans="2:14" x14ac:dyDescent="0.2">
      <c r="B44" s="24" t="s">
        <v>530</v>
      </c>
      <c r="C44" s="24" t="s">
        <v>531</v>
      </c>
      <c r="D44" s="24" t="s">
        <v>253</v>
      </c>
      <c r="E44" s="28">
        <v>1793</v>
      </c>
      <c r="F44" s="25">
        <v>97.27</v>
      </c>
      <c r="G44" s="26">
        <f t="shared" si="0"/>
        <v>0.85</v>
      </c>
      <c r="H44" s="24"/>
      <c r="K44" s="25">
        <v>97.270250000000004</v>
      </c>
      <c r="L44" s="26">
        <v>0.85381653364888599</v>
      </c>
      <c r="N44" s="8">
        <f t="shared" si="1"/>
        <v>97.27</v>
      </c>
    </row>
    <row r="45" spans="2:14" x14ac:dyDescent="0.2">
      <c r="B45" s="24" t="s">
        <v>532</v>
      </c>
      <c r="C45" s="24" t="s">
        <v>533</v>
      </c>
      <c r="D45" s="24" t="s">
        <v>243</v>
      </c>
      <c r="E45" s="28">
        <v>2192</v>
      </c>
      <c r="F45" s="25">
        <v>96.7</v>
      </c>
      <c r="G45" s="26">
        <f t="shared" si="0"/>
        <v>0.85</v>
      </c>
      <c r="H45" s="24"/>
      <c r="K45" s="25">
        <v>96.70008</v>
      </c>
      <c r="L45" s="26">
        <v>0.84881170871021705</v>
      </c>
      <c r="N45" s="8">
        <f t="shared" si="1"/>
        <v>96.7</v>
      </c>
    </row>
    <row r="46" spans="2:14" x14ac:dyDescent="0.2">
      <c r="B46" s="24" t="s">
        <v>534</v>
      </c>
      <c r="C46" s="24" t="s">
        <v>535</v>
      </c>
      <c r="D46" s="24" t="s">
        <v>253</v>
      </c>
      <c r="E46" s="28">
        <v>8903</v>
      </c>
      <c r="F46" s="25">
        <v>96.5</v>
      </c>
      <c r="G46" s="26">
        <f t="shared" si="0"/>
        <v>0.85</v>
      </c>
      <c r="H46" s="24"/>
      <c r="K46" s="25">
        <v>96.499617000000001</v>
      </c>
      <c r="L46" s="26">
        <v>0.84705208926043796</v>
      </c>
      <c r="N46" s="8">
        <f t="shared" si="1"/>
        <v>96.5</v>
      </c>
    </row>
    <row r="47" spans="2:14" x14ac:dyDescent="0.2">
      <c r="B47" s="24" t="s">
        <v>536</v>
      </c>
      <c r="C47" s="24" t="s">
        <v>537</v>
      </c>
      <c r="D47" s="24" t="s">
        <v>220</v>
      </c>
      <c r="E47" s="28">
        <v>3625</v>
      </c>
      <c r="F47" s="25">
        <v>96.24</v>
      </c>
      <c r="G47" s="26">
        <f t="shared" si="0"/>
        <v>0.84</v>
      </c>
      <c r="H47" s="24"/>
      <c r="K47" s="25">
        <v>96.236500000000007</v>
      </c>
      <c r="L47" s="26">
        <v>0.844742506989558</v>
      </c>
      <c r="N47" s="8">
        <f t="shared" si="1"/>
        <v>96.24</v>
      </c>
    </row>
    <row r="48" spans="2:14" x14ac:dyDescent="0.2">
      <c r="B48" s="24" t="s">
        <v>538</v>
      </c>
      <c r="C48" s="24" t="s">
        <v>539</v>
      </c>
      <c r="D48" s="24" t="s">
        <v>388</v>
      </c>
      <c r="E48" s="28">
        <v>65</v>
      </c>
      <c r="F48" s="25">
        <v>94.78</v>
      </c>
      <c r="G48" s="26">
        <f t="shared" si="0"/>
        <v>0.83</v>
      </c>
      <c r="H48" s="24"/>
      <c r="K48" s="25">
        <v>94.783000000000001</v>
      </c>
      <c r="L48" s="26">
        <v>0.83198400856214905</v>
      </c>
      <c r="N48" s="8">
        <f t="shared" si="1"/>
        <v>94.78</v>
      </c>
    </row>
    <row r="49" spans="2:14" x14ac:dyDescent="0.2">
      <c r="B49" s="24" t="s">
        <v>540</v>
      </c>
      <c r="C49" s="24" t="s">
        <v>541</v>
      </c>
      <c r="D49" s="24" t="s">
        <v>393</v>
      </c>
      <c r="E49" s="28">
        <v>4783</v>
      </c>
      <c r="F49" s="25">
        <v>94.17</v>
      </c>
      <c r="G49" s="26">
        <f t="shared" si="0"/>
        <v>0.83</v>
      </c>
      <c r="H49" s="24"/>
      <c r="K49" s="25">
        <v>94.167704000000001</v>
      </c>
      <c r="L49" s="26">
        <v>0.82658307767230299</v>
      </c>
      <c r="N49" s="8">
        <f t="shared" si="1"/>
        <v>94.17</v>
      </c>
    </row>
    <row r="50" spans="2:14" x14ac:dyDescent="0.2">
      <c r="B50" s="24" t="s">
        <v>542</v>
      </c>
      <c r="C50" s="24" t="s">
        <v>543</v>
      </c>
      <c r="D50" s="24" t="s">
        <v>253</v>
      </c>
      <c r="E50" s="28">
        <v>4794</v>
      </c>
      <c r="F50" s="25">
        <v>93.61</v>
      </c>
      <c r="G50" s="26">
        <f t="shared" si="0"/>
        <v>0.82</v>
      </c>
      <c r="H50" s="24"/>
      <c r="K50" s="25">
        <v>93.612437999999997</v>
      </c>
      <c r="L50" s="26">
        <v>0.82170907671750903</v>
      </c>
      <c r="N50" s="8">
        <f t="shared" si="1"/>
        <v>93.61</v>
      </c>
    </row>
    <row r="51" spans="2:14" x14ac:dyDescent="0.2">
      <c r="B51" s="24" t="s">
        <v>544</v>
      </c>
      <c r="C51" s="24" t="s">
        <v>545</v>
      </c>
      <c r="D51" s="24" t="s">
        <v>385</v>
      </c>
      <c r="E51" s="28">
        <v>4193</v>
      </c>
      <c r="F51" s="25">
        <v>93.19</v>
      </c>
      <c r="G51" s="26">
        <f t="shared" si="0"/>
        <v>0.82</v>
      </c>
      <c r="H51" s="24"/>
      <c r="K51" s="25">
        <v>93.185231999999999</v>
      </c>
      <c r="L51" s="26">
        <v>0.81795915784638396</v>
      </c>
      <c r="N51" s="8">
        <f t="shared" si="1"/>
        <v>93.19</v>
      </c>
    </row>
    <row r="52" spans="2:14" x14ac:dyDescent="0.2">
      <c r="B52" s="24" t="s">
        <v>546</v>
      </c>
      <c r="C52" s="24" t="s">
        <v>547</v>
      </c>
      <c r="D52" s="24" t="s">
        <v>393</v>
      </c>
      <c r="E52" s="28">
        <v>5939</v>
      </c>
      <c r="F52" s="25">
        <v>92.38</v>
      </c>
      <c r="G52" s="26">
        <f t="shared" si="0"/>
        <v>0.81</v>
      </c>
      <c r="H52" s="24"/>
      <c r="K52" s="25">
        <v>92.381145000000004</v>
      </c>
      <c r="L52" s="26">
        <v>0.81090106171635301</v>
      </c>
      <c r="N52" s="8">
        <f t="shared" si="1"/>
        <v>92.38</v>
      </c>
    </row>
    <row r="53" spans="2:14" x14ac:dyDescent="0.2">
      <c r="B53" s="24" t="s">
        <v>548</v>
      </c>
      <c r="C53" s="24" t="s">
        <v>549</v>
      </c>
      <c r="D53" s="24" t="s">
        <v>385</v>
      </c>
      <c r="E53" s="28">
        <v>18771</v>
      </c>
      <c r="F53" s="25">
        <v>92.22</v>
      </c>
      <c r="G53" s="26">
        <f t="shared" si="0"/>
        <v>0.81</v>
      </c>
      <c r="H53" s="24"/>
      <c r="K53" s="25">
        <v>92.221923000000004</v>
      </c>
      <c r="L53" s="26">
        <v>0.80950344655528805</v>
      </c>
      <c r="N53" s="8">
        <f t="shared" si="1"/>
        <v>92.22</v>
      </c>
    </row>
    <row r="54" spans="2:14" x14ac:dyDescent="0.2">
      <c r="B54" s="24" t="s">
        <v>550</v>
      </c>
      <c r="C54" s="24" t="s">
        <v>551</v>
      </c>
      <c r="D54" s="24" t="s">
        <v>501</v>
      </c>
      <c r="E54" s="28">
        <v>2579</v>
      </c>
      <c r="F54" s="25">
        <v>90.61</v>
      </c>
      <c r="G54" s="26">
        <f t="shared" si="0"/>
        <v>0.8</v>
      </c>
      <c r="H54" s="24"/>
      <c r="K54" s="25">
        <v>90.613164999999995</v>
      </c>
      <c r="L54" s="26">
        <v>0.79538212807363595</v>
      </c>
      <c r="N54" s="8">
        <f t="shared" si="1"/>
        <v>90.61</v>
      </c>
    </row>
    <row r="55" spans="2:14" x14ac:dyDescent="0.2">
      <c r="B55" s="24" t="s">
        <v>552</v>
      </c>
      <c r="C55" s="24" t="s">
        <v>553</v>
      </c>
      <c r="D55" s="24" t="s">
        <v>253</v>
      </c>
      <c r="E55" s="28">
        <v>3600</v>
      </c>
      <c r="F55" s="25">
        <v>87.69</v>
      </c>
      <c r="G55" s="26">
        <f t="shared" si="0"/>
        <v>0.77</v>
      </c>
      <c r="H55" s="24"/>
      <c r="K55" s="25">
        <v>87.685199999999995</v>
      </c>
      <c r="L55" s="26">
        <v>0.76968110513039001</v>
      </c>
      <c r="N55" s="8">
        <f t="shared" si="1"/>
        <v>87.69</v>
      </c>
    </row>
    <row r="56" spans="2:14" x14ac:dyDescent="0.2">
      <c r="B56" s="24" t="s">
        <v>554</v>
      </c>
      <c r="C56" s="24" t="s">
        <v>555</v>
      </c>
      <c r="D56" s="24" t="s">
        <v>256</v>
      </c>
      <c r="E56" s="28">
        <v>100717</v>
      </c>
      <c r="F56" s="25">
        <v>86.94</v>
      </c>
      <c r="G56" s="26">
        <f t="shared" si="0"/>
        <v>0.76</v>
      </c>
      <c r="H56" s="24"/>
      <c r="K56" s="25">
        <v>86.938914400000002</v>
      </c>
      <c r="L56" s="26">
        <v>0.76313037678226603</v>
      </c>
      <c r="N56" s="8">
        <f t="shared" si="1"/>
        <v>86.94</v>
      </c>
    </row>
    <row r="57" spans="2:14" x14ac:dyDescent="0.2">
      <c r="B57" s="24" t="s">
        <v>556</v>
      </c>
      <c r="C57" s="24" t="s">
        <v>557</v>
      </c>
      <c r="D57" s="24" t="s">
        <v>469</v>
      </c>
      <c r="E57" s="28">
        <v>2055</v>
      </c>
      <c r="F57" s="25">
        <v>86.71</v>
      </c>
      <c r="G57" s="26">
        <f t="shared" si="0"/>
        <v>0.76</v>
      </c>
      <c r="H57" s="24"/>
      <c r="K57" s="25">
        <v>86.712779999999995</v>
      </c>
      <c r="L57" s="26">
        <v>0.76114541951581705</v>
      </c>
      <c r="N57" s="8">
        <f t="shared" si="1"/>
        <v>86.71</v>
      </c>
    </row>
    <row r="58" spans="2:14" x14ac:dyDescent="0.2">
      <c r="B58" s="24" t="s">
        <v>558</v>
      </c>
      <c r="C58" s="24" t="s">
        <v>559</v>
      </c>
      <c r="D58" s="24" t="s">
        <v>212</v>
      </c>
      <c r="E58" s="28">
        <v>61514</v>
      </c>
      <c r="F58" s="25">
        <v>85.2</v>
      </c>
      <c r="G58" s="26">
        <f t="shared" si="0"/>
        <v>0.75</v>
      </c>
      <c r="H58" s="24"/>
      <c r="K58" s="25">
        <v>85.203041400000004</v>
      </c>
      <c r="L58" s="26">
        <v>0.74789327121592197</v>
      </c>
      <c r="N58" s="8">
        <f t="shared" si="1"/>
        <v>85.2</v>
      </c>
    </row>
    <row r="59" spans="2:14" x14ac:dyDescent="0.2">
      <c r="B59" s="24" t="s">
        <v>560</v>
      </c>
      <c r="C59" s="24" t="s">
        <v>561</v>
      </c>
      <c r="D59" s="24" t="s">
        <v>501</v>
      </c>
      <c r="E59" s="28">
        <v>3759</v>
      </c>
      <c r="F59" s="25">
        <v>84.52</v>
      </c>
      <c r="G59" s="26">
        <f t="shared" si="0"/>
        <v>0.74</v>
      </c>
      <c r="H59" s="24"/>
      <c r="K59" s="25">
        <v>84.517356000000007</v>
      </c>
      <c r="L59" s="26">
        <v>0.74187447789112204</v>
      </c>
      <c r="N59" s="8">
        <f t="shared" si="1"/>
        <v>84.52</v>
      </c>
    </row>
    <row r="60" spans="2:14" x14ac:dyDescent="0.2">
      <c r="B60" s="24" t="s">
        <v>562</v>
      </c>
      <c r="C60" s="24" t="s">
        <v>563</v>
      </c>
      <c r="D60" s="24" t="s">
        <v>212</v>
      </c>
      <c r="E60" s="28">
        <v>11250</v>
      </c>
      <c r="F60" s="25">
        <v>84.45</v>
      </c>
      <c r="G60" s="26">
        <f t="shared" si="0"/>
        <v>0.74</v>
      </c>
      <c r="H60" s="24"/>
      <c r="K60" s="25">
        <v>84.453749999999999</v>
      </c>
      <c r="L60" s="26">
        <v>0.74131615862660605</v>
      </c>
      <c r="N60" s="8">
        <f t="shared" si="1"/>
        <v>84.45</v>
      </c>
    </row>
    <row r="61" spans="2:14" x14ac:dyDescent="0.2">
      <c r="B61" s="24" t="s">
        <v>564</v>
      </c>
      <c r="C61" s="24" t="s">
        <v>565</v>
      </c>
      <c r="D61" s="24" t="s">
        <v>566</v>
      </c>
      <c r="E61" s="28">
        <v>110031</v>
      </c>
      <c r="F61" s="25">
        <v>84.01</v>
      </c>
      <c r="G61" s="26">
        <f t="shared" si="0"/>
        <v>0.74</v>
      </c>
      <c r="H61" s="24"/>
      <c r="K61" s="25">
        <v>84.008668499999999</v>
      </c>
      <c r="L61" s="26">
        <v>0.737409332608155</v>
      </c>
      <c r="N61" s="8">
        <f t="shared" si="1"/>
        <v>84.01</v>
      </c>
    </row>
    <row r="62" spans="2:14" x14ac:dyDescent="0.2">
      <c r="B62" s="24" t="s">
        <v>567</v>
      </c>
      <c r="C62" s="24" t="s">
        <v>568</v>
      </c>
      <c r="D62" s="24" t="s">
        <v>261</v>
      </c>
      <c r="E62" s="28">
        <v>1332</v>
      </c>
      <c r="F62" s="25">
        <v>83.92</v>
      </c>
      <c r="G62" s="26">
        <f t="shared" si="0"/>
        <v>0.74</v>
      </c>
      <c r="H62" s="24"/>
      <c r="K62" s="25">
        <v>83.915999999999997</v>
      </c>
      <c r="L62" s="26">
        <v>0.736595909208416</v>
      </c>
      <c r="N62" s="8">
        <f t="shared" si="1"/>
        <v>83.92</v>
      </c>
    </row>
    <row r="63" spans="2:14" x14ac:dyDescent="0.2">
      <c r="B63" s="24" t="s">
        <v>569</v>
      </c>
      <c r="C63" s="24" t="s">
        <v>570</v>
      </c>
      <c r="D63" s="24" t="s">
        <v>243</v>
      </c>
      <c r="E63" s="28">
        <v>9542</v>
      </c>
      <c r="F63" s="25">
        <v>83.68</v>
      </c>
      <c r="G63" s="26">
        <f t="shared" si="0"/>
        <v>0.73</v>
      </c>
      <c r="H63" s="24"/>
      <c r="K63" s="25">
        <v>83.678568999999996</v>
      </c>
      <c r="L63" s="26">
        <v>0.734511792909745</v>
      </c>
      <c r="N63" s="8">
        <f t="shared" si="1"/>
        <v>83.68</v>
      </c>
    </row>
    <row r="64" spans="2:14" x14ac:dyDescent="0.2">
      <c r="B64" s="24" t="s">
        <v>571</v>
      </c>
      <c r="C64" s="24" t="s">
        <v>572</v>
      </c>
      <c r="D64" s="24" t="s">
        <v>573</v>
      </c>
      <c r="E64" s="28">
        <v>201</v>
      </c>
      <c r="F64" s="25">
        <v>81.78</v>
      </c>
      <c r="G64" s="26">
        <f t="shared" si="0"/>
        <v>0.72</v>
      </c>
      <c r="H64" s="24"/>
      <c r="K64" s="25">
        <v>81.776849999999996</v>
      </c>
      <c r="L64" s="26">
        <v>0.71781892818950199</v>
      </c>
      <c r="N64" s="8">
        <f t="shared" si="1"/>
        <v>81.78</v>
      </c>
    </row>
    <row r="65" spans="2:14" x14ac:dyDescent="0.2">
      <c r="B65" s="24" t="s">
        <v>574</v>
      </c>
      <c r="C65" s="24" t="s">
        <v>575</v>
      </c>
      <c r="D65" s="24" t="s">
        <v>393</v>
      </c>
      <c r="E65" s="28">
        <v>5370</v>
      </c>
      <c r="F65" s="25">
        <v>81.09</v>
      </c>
      <c r="G65" s="26">
        <f t="shared" si="0"/>
        <v>0.71</v>
      </c>
      <c r="H65" s="24"/>
      <c r="K65" s="25">
        <v>81.092370000000003</v>
      </c>
      <c r="L65" s="26">
        <v>0.71181071559673104</v>
      </c>
      <c r="N65" s="8">
        <f t="shared" si="1"/>
        <v>81.09</v>
      </c>
    </row>
    <row r="66" spans="2:14" x14ac:dyDescent="0.2">
      <c r="B66" s="24" t="s">
        <v>576</v>
      </c>
      <c r="C66" s="24" t="s">
        <v>577</v>
      </c>
      <c r="D66" s="24" t="s">
        <v>469</v>
      </c>
      <c r="E66" s="28">
        <v>1963</v>
      </c>
      <c r="F66" s="25">
        <v>79.739999999999995</v>
      </c>
      <c r="G66" s="26">
        <f t="shared" si="0"/>
        <v>0.7</v>
      </c>
      <c r="H66" s="24"/>
      <c r="K66" s="25">
        <v>79.742948999999996</v>
      </c>
      <c r="L66" s="26">
        <v>0.69996579939004899</v>
      </c>
      <c r="N66" s="8">
        <f t="shared" si="1"/>
        <v>79.739999999999995</v>
      </c>
    </row>
    <row r="67" spans="2:14" x14ac:dyDescent="0.2">
      <c r="B67" s="24" t="s">
        <v>578</v>
      </c>
      <c r="C67" s="24" t="s">
        <v>579</v>
      </c>
      <c r="D67" s="24" t="s">
        <v>272</v>
      </c>
      <c r="E67" s="28">
        <v>4131</v>
      </c>
      <c r="F67" s="25">
        <v>77.7</v>
      </c>
      <c r="G67" s="26">
        <f t="shared" si="0"/>
        <v>0.68</v>
      </c>
      <c r="H67" s="24"/>
      <c r="K67" s="25">
        <v>77.70411</v>
      </c>
      <c r="L67" s="26">
        <v>0.68206932592927205</v>
      </c>
      <c r="N67" s="8">
        <f t="shared" si="1"/>
        <v>77.7</v>
      </c>
    </row>
    <row r="68" spans="2:14" x14ac:dyDescent="0.2">
      <c r="B68" s="24" t="s">
        <v>580</v>
      </c>
      <c r="C68" s="24" t="s">
        <v>581</v>
      </c>
      <c r="D68" s="24" t="s">
        <v>359</v>
      </c>
      <c r="E68" s="28">
        <v>12465</v>
      </c>
      <c r="F68" s="25">
        <v>76.959999999999994</v>
      </c>
      <c r="G68" s="26">
        <f t="shared" si="0"/>
        <v>0.68</v>
      </c>
      <c r="H68" s="24"/>
      <c r="K68" s="25">
        <v>76.958910000000003</v>
      </c>
      <c r="L68" s="26">
        <v>0.67552812673552898</v>
      </c>
      <c r="N68" s="8">
        <f t="shared" si="1"/>
        <v>76.959999999999994</v>
      </c>
    </row>
    <row r="69" spans="2:14" x14ac:dyDescent="0.2">
      <c r="B69" s="24" t="s">
        <v>582</v>
      </c>
      <c r="C69" s="24" t="s">
        <v>583</v>
      </c>
      <c r="D69" s="24" t="s">
        <v>269</v>
      </c>
      <c r="E69" s="28">
        <v>10224</v>
      </c>
      <c r="F69" s="25">
        <v>75.430000000000007</v>
      </c>
      <c r="G69" s="26">
        <f t="shared" si="0"/>
        <v>0.66</v>
      </c>
      <c r="H69" s="24"/>
      <c r="K69" s="25">
        <v>75.42756</v>
      </c>
      <c r="L69" s="26">
        <v>0.66208627839234901</v>
      </c>
      <c r="N69" s="8">
        <f t="shared" si="1"/>
        <v>75.430000000000007</v>
      </c>
    </row>
    <row r="70" spans="2:14" x14ac:dyDescent="0.2">
      <c r="B70" s="24" t="s">
        <v>584</v>
      </c>
      <c r="C70" s="24" t="s">
        <v>585</v>
      </c>
      <c r="D70" s="24" t="s">
        <v>453</v>
      </c>
      <c r="E70" s="28">
        <v>7346</v>
      </c>
      <c r="F70" s="25">
        <v>75.22</v>
      </c>
      <c r="G70" s="26">
        <f t="shared" si="0"/>
        <v>0.66</v>
      </c>
      <c r="H70" s="24"/>
      <c r="K70" s="25">
        <v>75.223039999999997</v>
      </c>
      <c r="L70" s="26">
        <v>0.66029104750251499</v>
      </c>
      <c r="N70" s="8">
        <f t="shared" si="1"/>
        <v>75.22</v>
      </c>
    </row>
    <row r="71" spans="2:14" x14ac:dyDescent="0.2">
      <c r="B71" s="24" t="s">
        <v>586</v>
      </c>
      <c r="C71" s="24" t="s">
        <v>587</v>
      </c>
      <c r="D71" s="24" t="s">
        <v>320</v>
      </c>
      <c r="E71" s="28">
        <v>12488</v>
      </c>
      <c r="F71" s="25">
        <v>74.33</v>
      </c>
      <c r="G71" s="26">
        <f t="shared" si="0"/>
        <v>0.65</v>
      </c>
      <c r="H71" s="24"/>
      <c r="K71" s="25">
        <v>74.328575999999998</v>
      </c>
      <c r="L71" s="26">
        <v>0.65243964224804396</v>
      </c>
      <c r="N71" s="8">
        <f t="shared" si="1"/>
        <v>74.33</v>
      </c>
    </row>
    <row r="72" spans="2:14" x14ac:dyDescent="0.2">
      <c r="B72" s="24" t="s">
        <v>588</v>
      </c>
      <c r="C72" s="24" t="s">
        <v>589</v>
      </c>
      <c r="D72" s="24" t="s">
        <v>388</v>
      </c>
      <c r="E72" s="28">
        <v>5716</v>
      </c>
      <c r="F72" s="25">
        <v>74.239999999999995</v>
      </c>
      <c r="G72" s="26">
        <f t="shared" ref="G72:G135" si="2">ROUND(F72/$F$164*100,2)</f>
        <v>0.65</v>
      </c>
      <c r="H72" s="24"/>
      <c r="K72" s="25">
        <v>74.239407999999997</v>
      </c>
      <c r="L72" s="26">
        <v>0.65165694545562902</v>
      </c>
      <c r="N72" s="8">
        <f t="shared" ref="N72:N135" si="3">ROUND(F72,2)</f>
        <v>74.239999999999995</v>
      </c>
    </row>
    <row r="73" spans="2:14" x14ac:dyDescent="0.2">
      <c r="B73" s="24" t="s">
        <v>590</v>
      </c>
      <c r="C73" s="24" t="s">
        <v>591</v>
      </c>
      <c r="D73" s="24" t="s">
        <v>256</v>
      </c>
      <c r="E73" s="28">
        <v>6057</v>
      </c>
      <c r="F73" s="25">
        <v>73.83</v>
      </c>
      <c r="G73" s="26">
        <f t="shared" si="2"/>
        <v>0.65</v>
      </c>
      <c r="H73" s="24"/>
      <c r="K73" s="25">
        <v>73.828772999999998</v>
      </c>
      <c r="L73" s="26">
        <v>0.64805248312213104</v>
      </c>
      <c r="N73" s="8">
        <f t="shared" si="3"/>
        <v>73.83</v>
      </c>
    </row>
    <row r="74" spans="2:14" x14ac:dyDescent="0.2">
      <c r="B74" s="24" t="s">
        <v>592</v>
      </c>
      <c r="C74" s="24" t="s">
        <v>593</v>
      </c>
      <c r="D74" s="24" t="s">
        <v>375</v>
      </c>
      <c r="E74" s="28">
        <v>405</v>
      </c>
      <c r="F74" s="25">
        <v>72.900000000000006</v>
      </c>
      <c r="G74" s="26">
        <f t="shared" si="2"/>
        <v>0.64</v>
      </c>
      <c r="H74" s="24"/>
      <c r="K74" s="25">
        <v>72.904049999999998</v>
      </c>
      <c r="L74" s="26">
        <v>0.63993547112261995</v>
      </c>
      <c r="N74" s="8">
        <f t="shared" si="3"/>
        <v>72.900000000000006</v>
      </c>
    </row>
    <row r="75" spans="2:14" x14ac:dyDescent="0.2">
      <c r="B75" s="24" t="s">
        <v>594</v>
      </c>
      <c r="C75" s="24" t="s">
        <v>595</v>
      </c>
      <c r="D75" s="24" t="s">
        <v>302</v>
      </c>
      <c r="E75" s="28">
        <v>17363</v>
      </c>
      <c r="F75" s="25">
        <v>71.849999999999994</v>
      </c>
      <c r="G75" s="26">
        <f t="shared" si="2"/>
        <v>0.63</v>
      </c>
      <c r="H75" s="24"/>
      <c r="K75" s="25">
        <v>71.848094000000003</v>
      </c>
      <c r="L75" s="26">
        <v>0.63066652515398403</v>
      </c>
      <c r="N75" s="8">
        <f t="shared" si="3"/>
        <v>71.849999999999994</v>
      </c>
    </row>
    <row r="76" spans="2:14" x14ac:dyDescent="0.2">
      <c r="B76" s="24" t="s">
        <v>596</v>
      </c>
      <c r="C76" s="24" t="s">
        <v>597</v>
      </c>
      <c r="D76" s="24" t="s">
        <v>223</v>
      </c>
      <c r="E76" s="28">
        <v>878957</v>
      </c>
      <c r="F76" s="25">
        <v>71.459999999999994</v>
      </c>
      <c r="G76" s="26">
        <f t="shared" si="2"/>
        <v>0.63</v>
      </c>
      <c r="H76" s="24"/>
      <c r="K76" s="25">
        <v>71.459204099999994</v>
      </c>
      <c r="L76" s="26">
        <v>0.62725293645251501</v>
      </c>
      <c r="N76" s="8">
        <f t="shared" si="3"/>
        <v>71.459999999999994</v>
      </c>
    </row>
    <row r="77" spans="2:14" x14ac:dyDescent="0.2">
      <c r="B77" s="24" t="s">
        <v>598</v>
      </c>
      <c r="C77" s="24" t="s">
        <v>599</v>
      </c>
      <c r="D77" s="24" t="s">
        <v>243</v>
      </c>
      <c r="E77" s="28">
        <v>24334</v>
      </c>
      <c r="F77" s="25">
        <v>71.14</v>
      </c>
      <c r="G77" s="26">
        <f t="shared" si="2"/>
        <v>0.62</v>
      </c>
      <c r="H77" s="24"/>
      <c r="K77" s="25">
        <v>71.140449000000004</v>
      </c>
      <c r="L77" s="26">
        <v>0.62445497536405403</v>
      </c>
      <c r="N77" s="8">
        <f t="shared" si="3"/>
        <v>71.14</v>
      </c>
    </row>
    <row r="78" spans="2:14" x14ac:dyDescent="0.2">
      <c r="B78" s="24" t="s">
        <v>600</v>
      </c>
      <c r="C78" s="24" t="s">
        <v>601</v>
      </c>
      <c r="D78" s="24" t="s">
        <v>359</v>
      </c>
      <c r="E78" s="28">
        <v>29661</v>
      </c>
      <c r="F78" s="25">
        <v>67.41</v>
      </c>
      <c r="G78" s="26">
        <f t="shared" si="2"/>
        <v>0.59</v>
      </c>
      <c r="H78" s="24"/>
      <c r="K78" s="25">
        <v>67.410554700000006</v>
      </c>
      <c r="L78" s="26">
        <v>0.59171479609955402</v>
      </c>
      <c r="N78" s="8">
        <f t="shared" si="3"/>
        <v>67.41</v>
      </c>
    </row>
    <row r="79" spans="2:14" x14ac:dyDescent="0.2">
      <c r="B79" s="24" t="s">
        <v>602</v>
      </c>
      <c r="C79" s="24" t="s">
        <v>603</v>
      </c>
      <c r="D79" s="24" t="s">
        <v>359</v>
      </c>
      <c r="E79" s="28">
        <v>9603</v>
      </c>
      <c r="F79" s="25">
        <v>67.260000000000005</v>
      </c>
      <c r="G79" s="26">
        <f t="shared" si="2"/>
        <v>0.59</v>
      </c>
      <c r="H79" s="24"/>
      <c r="K79" s="25">
        <v>67.259411999999998</v>
      </c>
      <c r="L79" s="26">
        <v>0.590388099229747</v>
      </c>
      <c r="N79" s="8">
        <f t="shared" si="3"/>
        <v>67.260000000000005</v>
      </c>
    </row>
    <row r="80" spans="2:14" x14ac:dyDescent="0.2">
      <c r="B80" s="24" t="s">
        <v>604</v>
      </c>
      <c r="C80" s="24" t="s">
        <v>605</v>
      </c>
      <c r="D80" s="24" t="s">
        <v>382</v>
      </c>
      <c r="E80" s="28">
        <v>23861</v>
      </c>
      <c r="F80" s="25">
        <v>66.52</v>
      </c>
      <c r="G80" s="26">
        <f t="shared" si="2"/>
        <v>0.57999999999999996</v>
      </c>
      <c r="H80" s="24"/>
      <c r="K80" s="25">
        <v>66.524467999999999</v>
      </c>
      <c r="L80" s="26">
        <v>0.58393692491379701</v>
      </c>
      <c r="N80" s="8">
        <f t="shared" si="3"/>
        <v>66.52</v>
      </c>
    </row>
    <row r="81" spans="2:14" x14ac:dyDescent="0.2">
      <c r="B81" s="24" t="s">
        <v>606</v>
      </c>
      <c r="C81" s="24" t="s">
        <v>607</v>
      </c>
      <c r="D81" s="24" t="s">
        <v>253</v>
      </c>
      <c r="E81" s="28">
        <v>19121</v>
      </c>
      <c r="F81" s="25">
        <v>65.2</v>
      </c>
      <c r="G81" s="26">
        <f t="shared" si="2"/>
        <v>0.56999999999999995</v>
      </c>
      <c r="H81" s="24"/>
      <c r="K81" s="25">
        <v>65.202610000000007</v>
      </c>
      <c r="L81" s="26">
        <v>0.57233395056618197</v>
      </c>
      <c r="N81" s="8">
        <f t="shared" si="3"/>
        <v>65.2</v>
      </c>
    </row>
    <row r="82" spans="2:14" x14ac:dyDescent="0.2">
      <c r="B82" s="24" t="s">
        <v>608</v>
      </c>
      <c r="C82" s="24" t="s">
        <v>609</v>
      </c>
      <c r="D82" s="24" t="s">
        <v>243</v>
      </c>
      <c r="E82" s="28">
        <v>25955</v>
      </c>
      <c r="F82" s="25">
        <v>64.7</v>
      </c>
      <c r="G82" s="26">
        <f t="shared" si="2"/>
        <v>0.56999999999999995</v>
      </c>
      <c r="H82" s="24"/>
      <c r="K82" s="25">
        <v>64.700624000000005</v>
      </c>
      <c r="L82" s="26">
        <v>0.56792762955374299</v>
      </c>
      <c r="N82" s="8">
        <f t="shared" si="3"/>
        <v>64.7</v>
      </c>
    </row>
    <row r="83" spans="2:14" x14ac:dyDescent="0.2">
      <c r="B83" s="24" t="s">
        <v>610</v>
      </c>
      <c r="C83" s="24" t="s">
        <v>611</v>
      </c>
      <c r="D83" s="24" t="s">
        <v>220</v>
      </c>
      <c r="E83" s="28">
        <v>756</v>
      </c>
      <c r="F83" s="25">
        <v>63.53</v>
      </c>
      <c r="G83" s="26">
        <f t="shared" si="2"/>
        <v>0.56000000000000005</v>
      </c>
      <c r="H83" s="24"/>
      <c r="K83" s="25">
        <v>63.526679999999999</v>
      </c>
      <c r="L83" s="26">
        <v>0.55762301126831704</v>
      </c>
      <c r="N83" s="8">
        <f t="shared" si="3"/>
        <v>63.53</v>
      </c>
    </row>
    <row r="84" spans="2:14" x14ac:dyDescent="0.2">
      <c r="B84" s="24" t="s">
        <v>612</v>
      </c>
      <c r="C84" s="24" t="s">
        <v>613</v>
      </c>
      <c r="D84" s="24" t="s">
        <v>614</v>
      </c>
      <c r="E84" s="28">
        <v>10826</v>
      </c>
      <c r="F84" s="25">
        <v>62.34</v>
      </c>
      <c r="G84" s="26">
        <f t="shared" si="2"/>
        <v>0.55000000000000004</v>
      </c>
      <c r="H84" s="24"/>
      <c r="K84" s="25">
        <v>62.336108000000003</v>
      </c>
      <c r="L84" s="26">
        <v>0.54717243611199295</v>
      </c>
      <c r="N84" s="8">
        <f t="shared" si="3"/>
        <v>62.34</v>
      </c>
    </row>
    <row r="85" spans="2:14" x14ac:dyDescent="0.2">
      <c r="B85" s="24" t="s">
        <v>615</v>
      </c>
      <c r="C85" s="24" t="s">
        <v>616</v>
      </c>
      <c r="D85" s="24" t="s">
        <v>269</v>
      </c>
      <c r="E85" s="28">
        <v>46022</v>
      </c>
      <c r="F85" s="25">
        <v>61.89</v>
      </c>
      <c r="G85" s="26">
        <f t="shared" si="2"/>
        <v>0.54</v>
      </c>
      <c r="H85" s="24"/>
      <c r="K85" s="25">
        <v>61.890385600000002</v>
      </c>
      <c r="L85" s="26">
        <v>0.54325998441645795</v>
      </c>
      <c r="N85" s="8">
        <f t="shared" si="3"/>
        <v>61.89</v>
      </c>
    </row>
    <row r="86" spans="2:14" x14ac:dyDescent="0.2">
      <c r="B86" s="24" t="s">
        <v>617</v>
      </c>
      <c r="C86" s="24" t="s">
        <v>618</v>
      </c>
      <c r="D86" s="24" t="s">
        <v>226</v>
      </c>
      <c r="E86" s="28">
        <v>18071</v>
      </c>
      <c r="F86" s="25">
        <v>61.34</v>
      </c>
      <c r="G86" s="26">
        <f t="shared" si="2"/>
        <v>0.54</v>
      </c>
      <c r="H86" s="24"/>
      <c r="K86" s="25">
        <v>61.342009500000003</v>
      </c>
      <c r="L86" s="26">
        <v>0.53844646146532005</v>
      </c>
      <c r="N86" s="8">
        <f t="shared" si="3"/>
        <v>61.34</v>
      </c>
    </row>
    <row r="87" spans="2:14" x14ac:dyDescent="0.2">
      <c r="B87" s="24" t="s">
        <v>619</v>
      </c>
      <c r="C87" s="24" t="s">
        <v>620</v>
      </c>
      <c r="D87" s="24" t="s">
        <v>282</v>
      </c>
      <c r="E87" s="28">
        <v>28548</v>
      </c>
      <c r="F87" s="25">
        <v>61.06</v>
      </c>
      <c r="G87" s="26">
        <f t="shared" si="2"/>
        <v>0.54</v>
      </c>
      <c r="H87" s="24"/>
      <c r="K87" s="25">
        <v>61.055607600000002</v>
      </c>
      <c r="L87" s="26">
        <v>0.53593248954185502</v>
      </c>
      <c r="N87" s="8">
        <f t="shared" si="3"/>
        <v>61.06</v>
      </c>
    </row>
    <row r="88" spans="2:14" x14ac:dyDescent="0.2">
      <c r="B88" s="24" t="s">
        <v>621</v>
      </c>
      <c r="C88" s="24" t="s">
        <v>622</v>
      </c>
      <c r="D88" s="24" t="s">
        <v>223</v>
      </c>
      <c r="E88" s="28">
        <v>3739</v>
      </c>
      <c r="F88" s="25">
        <v>60.32</v>
      </c>
      <c r="G88" s="26">
        <f t="shared" si="2"/>
        <v>0.53</v>
      </c>
      <c r="H88" s="24"/>
      <c r="K88" s="25">
        <v>60.321286999999998</v>
      </c>
      <c r="L88" s="26">
        <v>0.52948678729189702</v>
      </c>
      <c r="N88" s="8">
        <f t="shared" si="3"/>
        <v>60.32</v>
      </c>
    </row>
    <row r="89" spans="2:14" x14ac:dyDescent="0.2">
      <c r="B89" s="24" t="s">
        <v>623</v>
      </c>
      <c r="C89" s="24" t="s">
        <v>624</v>
      </c>
      <c r="D89" s="24" t="s">
        <v>393</v>
      </c>
      <c r="E89" s="28">
        <v>3747</v>
      </c>
      <c r="F89" s="25">
        <v>59.28</v>
      </c>
      <c r="G89" s="26">
        <f t="shared" si="2"/>
        <v>0.52</v>
      </c>
      <c r="H89" s="24"/>
      <c r="K89" s="25">
        <v>59.281286999999999</v>
      </c>
      <c r="L89" s="26">
        <v>0.52035789952821898</v>
      </c>
      <c r="N89" s="8">
        <f t="shared" si="3"/>
        <v>59.28</v>
      </c>
    </row>
    <row r="90" spans="2:14" x14ac:dyDescent="0.2">
      <c r="B90" s="24" t="s">
        <v>625</v>
      </c>
      <c r="C90" s="24" t="s">
        <v>626</v>
      </c>
      <c r="D90" s="24" t="s">
        <v>253</v>
      </c>
      <c r="E90" s="28">
        <v>4425</v>
      </c>
      <c r="F90" s="25">
        <v>59.25</v>
      </c>
      <c r="G90" s="26">
        <f t="shared" si="2"/>
        <v>0.52</v>
      </c>
      <c r="H90" s="24"/>
      <c r="K90" s="25">
        <v>59.250749999999996</v>
      </c>
      <c r="L90" s="26">
        <v>0.52008985256125795</v>
      </c>
      <c r="N90" s="8">
        <f t="shared" si="3"/>
        <v>59.25</v>
      </c>
    </row>
    <row r="91" spans="2:14" x14ac:dyDescent="0.2">
      <c r="B91" s="24" t="s">
        <v>627</v>
      </c>
      <c r="C91" s="24" t="s">
        <v>628</v>
      </c>
      <c r="D91" s="24" t="s">
        <v>388</v>
      </c>
      <c r="E91" s="28">
        <v>14269</v>
      </c>
      <c r="F91" s="25">
        <v>58.75</v>
      </c>
      <c r="G91" s="26">
        <f t="shared" si="2"/>
        <v>0.52</v>
      </c>
      <c r="H91" s="24"/>
      <c r="K91" s="25">
        <v>58.752607500000003</v>
      </c>
      <c r="L91" s="26">
        <v>0.51571726893354897</v>
      </c>
      <c r="N91" s="8">
        <f t="shared" si="3"/>
        <v>58.75</v>
      </c>
    </row>
    <row r="92" spans="2:14" x14ac:dyDescent="0.2">
      <c r="B92" s="24" t="s">
        <v>629</v>
      </c>
      <c r="C92" s="24" t="s">
        <v>630</v>
      </c>
      <c r="D92" s="24" t="s">
        <v>388</v>
      </c>
      <c r="E92" s="28">
        <v>2549</v>
      </c>
      <c r="F92" s="25">
        <v>58.49</v>
      </c>
      <c r="G92" s="26">
        <f t="shared" si="2"/>
        <v>0.51</v>
      </c>
      <c r="H92" s="24"/>
      <c r="K92" s="25">
        <v>58.494452000000003</v>
      </c>
      <c r="L92" s="26">
        <v>0.51345123760174505</v>
      </c>
      <c r="N92" s="8">
        <f t="shared" si="3"/>
        <v>58.49</v>
      </c>
    </row>
    <row r="93" spans="2:14" x14ac:dyDescent="0.2">
      <c r="B93" s="24" t="s">
        <v>631</v>
      </c>
      <c r="C93" s="24" t="s">
        <v>632</v>
      </c>
      <c r="D93" s="24" t="s">
        <v>243</v>
      </c>
      <c r="E93" s="28">
        <v>21058</v>
      </c>
      <c r="F93" s="25">
        <v>57.97</v>
      </c>
      <c r="G93" s="26">
        <f t="shared" si="2"/>
        <v>0.51</v>
      </c>
      <c r="H93" s="24"/>
      <c r="K93" s="25">
        <v>57.972673999999998</v>
      </c>
      <c r="L93" s="26">
        <v>0.50887118683294097</v>
      </c>
      <c r="N93" s="8">
        <f t="shared" si="3"/>
        <v>57.97</v>
      </c>
    </row>
    <row r="94" spans="2:14" x14ac:dyDescent="0.2">
      <c r="B94" s="24" t="s">
        <v>633</v>
      </c>
      <c r="C94" s="24" t="s">
        <v>634</v>
      </c>
      <c r="D94" s="24" t="s">
        <v>220</v>
      </c>
      <c r="E94" s="28">
        <v>1104</v>
      </c>
      <c r="F94" s="25">
        <v>57.71</v>
      </c>
      <c r="G94" s="26">
        <f t="shared" si="2"/>
        <v>0.51</v>
      </c>
      <c r="H94" s="24"/>
      <c r="K94" s="25">
        <v>57.70608</v>
      </c>
      <c r="L94" s="26">
        <v>0.50653108423248905</v>
      </c>
      <c r="N94" s="8">
        <f t="shared" si="3"/>
        <v>57.71</v>
      </c>
    </row>
    <row r="95" spans="2:14" x14ac:dyDescent="0.2">
      <c r="B95" s="24" t="s">
        <v>635</v>
      </c>
      <c r="C95" s="24" t="s">
        <v>636</v>
      </c>
      <c r="D95" s="24" t="s">
        <v>277</v>
      </c>
      <c r="E95" s="28">
        <v>10970</v>
      </c>
      <c r="F95" s="25">
        <v>57.68</v>
      </c>
      <c r="G95" s="26">
        <f t="shared" si="2"/>
        <v>0.51</v>
      </c>
      <c r="H95" s="24"/>
      <c r="K95" s="25">
        <v>57.680259999999997</v>
      </c>
      <c r="L95" s="26">
        <v>0.50630444203820302</v>
      </c>
      <c r="N95" s="8">
        <f t="shared" si="3"/>
        <v>57.68</v>
      </c>
    </row>
    <row r="96" spans="2:14" x14ac:dyDescent="0.2">
      <c r="B96" s="24" t="s">
        <v>637</v>
      </c>
      <c r="C96" s="24" t="s">
        <v>638</v>
      </c>
      <c r="D96" s="24" t="s">
        <v>220</v>
      </c>
      <c r="E96" s="28">
        <v>5209</v>
      </c>
      <c r="F96" s="25">
        <v>57.18</v>
      </c>
      <c r="G96" s="26">
        <f t="shared" si="2"/>
        <v>0.5</v>
      </c>
      <c r="H96" s="24"/>
      <c r="K96" s="25">
        <v>57.179192999999998</v>
      </c>
      <c r="L96" s="26">
        <v>0.50190618780254603</v>
      </c>
      <c r="N96" s="8">
        <f t="shared" si="3"/>
        <v>57.18</v>
      </c>
    </row>
    <row r="97" spans="2:14" x14ac:dyDescent="0.2">
      <c r="B97" s="24" t="s">
        <v>639</v>
      </c>
      <c r="C97" s="24" t="s">
        <v>640</v>
      </c>
      <c r="D97" s="24" t="s">
        <v>388</v>
      </c>
      <c r="E97" s="28">
        <v>14489</v>
      </c>
      <c r="F97" s="25">
        <v>56.62</v>
      </c>
      <c r="G97" s="26">
        <f t="shared" si="2"/>
        <v>0.5</v>
      </c>
      <c r="H97" s="24"/>
      <c r="K97" s="25">
        <v>56.615767499999997</v>
      </c>
      <c r="L97" s="26">
        <v>0.496960564578802</v>
      </c>
      <c r="N97" s="8">
        <f t="shared" si="3"/>
        <v>56.62</v>
      </c>
    </row>
    <row r="98" spans="2:14" x14ac:dyDescent="0.2">
      <c r="B98" s="24" t="s">
        <v>641</v>
      </c>
      <c r="C98" s="24" t="s">
        <v>642</v>
      </c>
      <c r="D98" s="24" t="s">
        <v>261</v>
      </c>
      <c r="E98" s="28">
        <v>2536</v>
      </c>
      <c r="F98" s="25">
        <v>56.48</v>
      </c>
      <c r="G98" s="26">
        <f t="shared" si="2"/>
        <v>0.5</v>
      </c>
      <c r="H98" s="24"/>
      <c r="K98" s="25">
        <v>56.481791999999999</v>
      </c>
      <c r="L98" s="26">
        <v>0.495784557557088</v>
      </c>
      <c r="N98" s="8">
        <f t="shared" si="3"/>
        <v>56.48</v>
      </c>
    </row>
    <row r="99" spans="2:14" x14ac:dyDescent="0.2">
      <c r="B99" s="24" t="s">
        <v>643</v>
      </c>
      <c r="C99" s="24" t="s">
        <v>644</v>
      </c>
      <c r="D99" s="24" t="s">
        <v>272</v>
      </c>
      <c r="E99" s="28">
        <v>12246</v>
      </c>
      <c r="F99" s="25">
        <v>55.63</v>
      </c>
      <c r="G99" s="26">
        <f t="shared" si="2"/>
        <v>0.49</v>
      </c>
      <c r="H99" s="24"/>
      <c r="K99" s="25">
        <v>55.633578</v>
      </c>
      <c r="L99" s="26">
        <v>0.48833912447479999</v>
      </c>
      <c r="N99" s="8">
        <f t="shared" si="3"/>
        <v>55.63</v>
      </c>
    </row>
    <row r="100" spans="2:14" x14ac:dyDescent="0.2">
      <c r="B100" s="24" t="s">
        <v>645</v>
      </c>
      <c r="C100" s="24" t="s">
        <v>646</v>
      </c>
      <c r="D100" s="24" t="s">
        <v>382</v>
      </c>
      <c r="E100" s="28">
        <v>8831</v>
      </c>
      <c r="F100" s="25">
        <v>55.22</v>
      </c>
      <c r="G100" s="26">
        <f t="shared" si="2"/>
        <v>0.48</v>
      </c>
      <c r="H100" s="24"/>
      <c r="K100" s="25">
        <v>55.220243000000004</v>
      </c>
      <c r="L100" s="26">
        <v>0.48471096214422299</v>
      </c>
      <c r="N100" s="8">
        <f t="shared" si="3"/>
        <v>55.22</v>
      </c>
    </row>
    <row r="101" spans="2:14" x14ac:dyDescent="0.2">
      <c r="B101" s="24" t="s">
        <v>647</v>
      </c>
      <c r="C101" s="24" t="s">
        <v>648</v>
      </c>
      <c r="D101" s="24" t="s">
        <v>243</v>
      </c>
      <c r="E101" s="28">
        <v>9573</v>
      </c>
      <c r="F101" s="25">
        <v>54.09</v>
      </c>
      <c r="G101" s="26">
        <f t="shared" si="2"/>
        <v>0.47</v>
      </c>
      <c r="H101" s="24"/>
      <c r="K101" s="25">
        <v>54.087449999999997</v>
      </c>
      <c r="L101" s="26">
        <v>0.47476755814760901</v>
      </c>
      <c r="N101" s="8">
        <f t="shared" si="3"/>
        <v>54.09</v>
      </c>
    </row>
    <row r="102" spans="2:14" x14ac:dyDescent="0.2">
      <c r="B102" s="24" t="s">
        <v>649</v>
      </c>
      <c r="C102" s="24" t="s">
        <v>650</v>
      </c>
      <c r="D102" s="24" t="s">
        <v>388</v>
      </c>
      <c r="E102" s="28">
        <v>1281</v>
      </c>
      <c r="F102" s="25">
        <v>53.91</v>
      </c>
      <c r="G102" s="26">
        <f t="shared" si="2"/>
        <v>0.47</v>
      </c>
      <c r="H102" s="24"/>
      <c r="K102" s="25">
        <v>53.914727999999997</v>
      </c>
      <c r="L102" s="26">
        <v>0.47325144300114902</v>
      </c>
      <c r="N102" s="8">
        <f t="shared" si="3"/>
        <v>53.91</v>
      </c>
    </row>
    <row r="103" spans="2:14" x14ac:dyDescent="0.2">
      <c r="B103" s="24" t="s">
        <v>651</v>
      </c>
      <c r="C103" s="24" t="s">
        <v>652</v>
      </c>
      <c r="D103" s="24" t="s">
        <v>469</v>
      </c>
      <c r="E103" s="28">
        <v>3919</v>
      </c>
      <c r="F103" s="25">
        <v>53.55</v>
      </c>
      <c r="G103" s="26">
        <f t="shared" si="2"/>
        <v>0.47</v>
      </c>
      <c r="H103" s="24"/>
      <c r="K103" s="25">
        <v>53.549216000000001</v>
      </c>
      <c r="L103" s="26">
        <v>0.47004306028549803</v>
      </c>
      <c r="N103" s="8">
        <f t="shared" si="3"/>
        <v>53.55</v>
      </c>
    </row>
    <row r="104" spans="2:14" x14ac:dyDescent="0.2">
      <c r="B104" s="24" t="s">
        <v>653</v>
      </c>
      <c r="C104" s="24" t="s">
        <v>654</v>
      </c>
      <c r="D104" s="24" t="s">
        <v>566</v>
      </c>
      <c r="E104" s="28">
        <v>4172</v>
      </c>
      <c r="F104" s="25">
        <v>51.11</v>
      </c>
      <c r="G104" s="26">
        <f t="shared" si="2"/>
        <v>0.45</v>
      </c>
      <c r="H104" s="24"/>
      <c r="K104" s="25">
        <v>51.106999999999999</v>
      </c>
      <c r="L104" s="26">
        <v>0.44860583359448097</v>
      </c>
      <c r="N104" s="8">
        <f t="shared" si="3"/>
        <v>51.11</v>
      </c>
    </row>
    <row r="105" spans="2:14" x14ac:dyDescent="0.2">
      <c r="B105" s="24" t="s">
        <v>655</v>
      </c>
      <c r="C105" s="24" t="s">
        <v>656</v>
      </c>
      <c r="D105" s="24" t="s">
        <v>453</v>
      </c>
      <c r="E105" s="28">
        <v>5623</v>
      </c>
      <c r="F105" s="25">
        <v>48.83</v>
      </c>
      <c r="G105" s="26">
        <f t="shared" si="2"/>
        <v>0.43</v>
      </c>
      <c r="H105" s="24"/>
      <c r="K105" s="25">
        <v>48.827320499999999</v>
      </c>
      <c r="L105" s="26">
        <v>0.42859531600538903</v>
      </c>
      <c r="N105" s="8">
        <f t="shared" si="3"/>
        <v>48.83</v>
      </c>
    </row>
    <row r="106" spans="2:14" x14ac:dyDescent="0.2">
      <c r="B106" s="24" t="s">
        <v>657</v>
      </c>
      <c r="C106" s="24" t="s">
        <v>658</v>
      </c>
      <c r="D106" s="24" t="s">
        <v>388</v>
      </c>
      <c r="E106" s="28">
        <v>10306</v>
      </c>
      <c r="F106" s="25">
        <v>48.74</v>
      </c>
      <c r="G106" s="26">
        <f t="shared" si="2"/>
        <v>0.43</v>
      </c>
      <c r="H106" s="24"/>
      <c r="K106" s="25">
        <v>48.742227</v>
      </c>
      <c r="L106" s="26">
        <v>0.42784838426412097</v>
      </c>
      <c r="N106" s="8">
        <f t="shared" si="3"/>
        <v>48.74</v>
      </c>
    </row>
    <row r="107" spans="2:14" x14ac:dyDescent="0.2">
      <c r="B107" s="24" t="s">
        <v>659</v>
      </c>
      <c r="C107" s="24" t="s">
        <v>660</v>
      </c>
      <c r="D107" s="24" t="s">
        <v>253</v>
      </c>
      <c r="E107" s="28">
        <v>166</v>
      </c>
      <c r="F107" s="25">
        <v>48.62</v>
      </c>
      <c r="G107" s="26">
        <f t="shared" si="2"/>
        <v>0.43</v>
      </c>
      <c r="H107" s="24"/>
      <c r="K107" s="25">
        <v>48.621400000000001</v>
      </c>
      <c r="L107" s="26">
        <v>0.426787791839293</v>
      </c>
      <c r="N107" s="8">
        <f t="shared" si="3"/>
        <v>48.62</v>
      </c>
    </row>
    <row r="108" spans="2:14" x14ac:dyDescent="0.2">
      <c r="B108" s="24" t="s">
        <v>661</v>
      </c>
      <c r="C108" s="24" t="s">
        <v>662</v>
      </c>
      <c r="D108" s="24" t="s">
        <v>441</v>
      </c>
      <c r="E108" s="28">
        <v>2695</v>
      </c>
      <c r="F108" s="25">
        <v>48.23</v>
      </c>
      <c r="G108" s="26">
        <f t="shared" si="2"/>
        <v>0.42</v>
      </c>
      <c r="H108" s="24"/>
      <c r="K108" s="25">
        <v>48.22972</v>
      </c>
      <c r="L108" s="26">
        <v>0.423349712263065</v>
      </c>
      <c r="N108" s="8">
        <f t="shared" si="3"/>
        <v>48.23</v>
      </c>
    </row>
    <row r="109" spans="2:14" x14ac:dyDescent="0.2">
      <c r="B109" s="24" t="s">
        <v>663</v>
      </c>
      <c r="C109" s="24" t="s">
        <v>664</v>
      </c>
      <c r="D109" s="24" t="s">
        <v>398</v>
      </c>
      <c r="E109" s="28">
        <v>1300</v>
      </c>
      <c r="F109" s="25">
        <v>48.2</v>
      </c>
      <c r="G109" s="26">
        <f t="shared" si="2"/>
        <v>0.42</v>
      </c>
      <c r="H109" s="24"/>
      <c r="K109" s="25">
        <v>48.2014</v>
      </c>
      <c r="L109" s="26">
        <v>0.423101125627038</v>
      </c>
      <c r="N109" s="8">
        <f t="shared" si="3"/>
        <v>48.2</v>
      </c>
    </row>
    <row r="110" spans="2:14" x14ac:dyDescent="0.2">
      <c r="B110" s="24" t="s">
        <v>665</v>
      </c>
      <c r="C110" s="24" t="s">
        <v>666</v>
      </c>
      <c r="D110" s="24" t="s">
        <v>212</v>
      </c>
      <c r="E110" s="28">
        <v>38685</v>
      </c>
      <c r="F110" s="25">
        <v>47.74</v>
      </c>
      <c r="G110" s="26">
        <f t="shared" si="2"/>
        <v>0.42</v>
      </c>
      <c r="H110" s="24"/>
      <c r="K110" s="25">
        <v>47.741158499999997</v>
      </c>
      <c r="L110" s="26">
        <v>0.419061228513878</v>
      </c>
      <c r="N110" s="8">
        <f t="shared" si="3"/>
        <v>47.74</v>
      </c>
    </row>
    <row r="111" spans="2:14" x14ac:dyDescent="0.2">
      <c r="B111" s="24" t="s">
        <v>667</v>
      </c>
      <c r="C111" s="24" t="s">
        <v>668</v>
      </c>
      <c r="D111" s="24" t="s">
        <v>272</v>
      </c>
      <c r="E111" s="28">
        <v>9066</v>
      </c>
      <c r="F111" s="25">
        <v>46.71</v>
      </c>
      <c r="G111" s="26">
        <f t="shared" si="2"/>
        <v>0.41</v>
      </c>
      <c r="H111" s="24"/>
      <c r="K111" s="25">
        <v>46.708032000000003</v>
      </c>
      <c r="L111" s="26">
        <v>0.40999267479832002</v>
      </c>
      <c r="N111" s="8">
        <f t="shared" si="3"/>
        <v>46.71</v>
      </c>
    </row>
    <row r="112" spans="2:14" x14ac:dyDescent="0.2">
      <c r="B112" s="24" t="s">
        <v>669</v>
      </c>
      <c r="C112" s="24" t="s">
        <v>670</v>
      </c>
      <c r="D112" s="24" t="s">
        <v>382</v>
      </c>
      <c r="E112" s="28">
        <v>22331</v>
      </c>
      <c r="F112" s="25">
        <v>46.57</v>
      </c>
      <c r="G112" s="26">
        <f t="shared" si="2"/>
        <v>0.41</v>
      </c>
      <c r="H112" s="24"/>
      <c r="K112" s="25">
        <v>46.569067400000002</v>
      </c>
      <c r="L112" s="26">
        <v>0.40877287457089201</v>
      </c>
      <c r="N112" s="8">
        <f t="shared" si="3"/>
        <v>46.57</v>
      </c>
    </row>
    <row r="113" spans="2:14" x14ac:dyDescent="0.2">
      <c r="B113" s="24" t="s">
        <v>671</v>
      </c>
      <c r="C113" s="24" t="s">
        <v>672</v>
      </c>
      <c r="D113" s="24" t="s">
        <v>375</v>
      </c>
      <c r="E113" s="28">
        <v>538</v>
      </c>
      <c r="F113" s="25">
        <v>44.04</v>
      </c>
      <c r="G113" s="26">
        <f t="shared" si="2"/>
        <v>0.39</v>
      </c>
      <c r="H113" s="24"/>
      <c r="K113" s="25">
        <v>44.040680000000002</v>
      </c>
      <c r="L113" s="26">
        <v>0.38657925457310799</v>
      </c>
      <c r="N113" s="8">
        <f t="shared" si="3"/>
        <v>44.04</v>
      </c>
    </row>
    <row r="114" spans="2:14" x14ac:dyDescent="0.2">
      <c r="B114" s="24" t="s">
        <v>673</v>
      </c>
      <c r="C114" s="24" t="s">
        <v>674</v>
      </c>
      <c r="D114" s="24" t="s">
        <v>453</v>
      </c>
      <c r="E114" s="28">
        <v>4914</v>
      </c>
      <c r="F114" s="25">
        <v>43.91</v>
      </c>
      <c r="G114" s="26">
        <f t="shared" si="2"/>
        <v>0.39</v>
      </c>
      <c r="H114" s="24"/>
      <c r="K114" s="25">
        <v>43.911504000000001</v>
      </c>
      <c r="L114" s="26">
        <v>0.38544537649064498</v>
      </c>
      <c r="N114" s="8">
        <f t="shared" si="3"/>
        <v>43.91</v>
      </c>
    </row>
    <row r="115" spans="2:14" x14ac:dyDescent="0.2">
      <c r="B115" s="24" t="s">
        <v>675</v>
      </c>
      <c r="C115" s="24" t="s">
        <v>676</v>
      </c>
      <c r="D115" s="24" t="s">
        <v>677</v>
      </c>
      <c r="E115" s="28">
        <v>1296</v>
      </c>
      <c r="F115" s="25">
        <v>43.86</v>
      </c>
      <c r="G115" s="26">
        <f t="shared" si="2"/>
        <v>0.38</v>
      </c>
      <c r="H115" s="24"/>
      <c r="K115" s="25">
        <v>43.856639999999999</v>
      </c>
      <c r="L115" s="26">
        <v>0.38496379255000501</v>
      </c>
      <c r="N115" s="8">
        <f t="shared" si="3"/>
        <v>43.86</v>
      </c>
    </row>
    <row r="116" spans="2:14" x14ac:dyDescent="0.2">
      <c r="B116" s="24" t="s">
        <v>678</v>
      </c>
      <c r="C116" s="24" t="s">
        <v>679</v>
      </c>
      <c r="D116" s="24" t="s">
        <v>264</v>
      </c>
      <c r="E116" s="28">
        <v>2934</v>
      </c>
      <c r="F116" s="25">
        <v>43.81</v>
      </c>
      <c r="G116" s="26">
        <f t="shared" si="2"/>
        <v>0.38</v>
      </c>
      <c r="H116" s="24"/>
      <c r="K116" s="25">
        <v>43.810487999999999</v>
      </c>
      <c r="L116" s="26">
        <v>0.38455868059993797</v>
      </c>
      <c r="N116" s="8">
        <f t="shared" si="3"/>
        <v>43.81</v>
      </c>
    </row>
    <row r="117" spans="2:14" x14ac:dyDescent="0.2">
      <c r="B117" s="24" t="s">
        <v>680</v>
      </c>
      <c r="C117" s="24" t="s">
        <v>681</v>
      </c>
      <c r="D117" s="24" t="s">
        <v>243</v>
      </c>
      <c r="E117" s="28">
        <v>414</v>
      </c>
      <c r="F117" s="25">
        <v>42.77</v>
      </c>
      <c r="G117" s="26">
        <f t="shared" si="2"/>
        <v>0.38</v>
      </c>
      <c r="H117" s="24"/>
      <c r="K117" s="25">
        <v>42.768270000000001</v>
      </c>
      <c r="L117" s="26">
        <v>0.37541032372754901</v>
      </c>
      <c r="N117" s="8">
        <f t="shared" si="3"/>
        <v>42.77</v>
      </c>
    </row>
    <row r="118" spans="2:14" x14ac:dyDescent="0.2">
      <c r="B118" s="24" t="s">
        <v>682</v>
      </c>
      <c r="C118" s="24" t="s">
        <v>683</v>
      </c>
      <c r="D118" s="24" t="s">
        <v>385</v>
      </c>
      <c r="E118" s="28">
        <v>301</v>
      </c>
      <c r="F118" s="25">
        <v>42.58</v>
      </c>
      <c r="G118" s="26">
        <f t="shared" si="2"/>
        <v>0.37</v>
      </c>
      <c r="H118" s="24"/>
      <c r="K118" s="25">
        <v>42.576450000000001</v>
      </c>
      <c r="L118" s="26">
        <v>0.37372657060175202</v>
      </c>
      <c r="N118" s="8">
        <f t="shared" si="3"/>
        <v>42.58</v>
      </c>
    </row>
    <row r="119" spans="2:14" x14ac:dyDescent="0.2">
      <c r="B119" s="24" t="s">
        <v>684</v>
      </c>
      <c r="C119" s="24" t="s">
        <v>685</v>
      </c>
      <c r="D119" s="24" t="s">
        <v>398</v>
      </c>
      <c r="E119" s="28">
        <v>670</v>
      </c>
      <c r="F119" s="25">
        <v>41.84</v>
      </c>
      <c r="G119" s="26">
        <f t="shared" si="2"/>
        <v>0.37</v>
      </c>
      <c r="H119" s="24"/>
      <c r="K119" s="25">
        <v>41.844850000000001</v>
      </c>
      <c r="L119" s="26">
        <v>0.36730474917107298</v>
      </c>
      <c r="N119" s="8">
        <f t="shared" si="3"/>
        <v>41.84</v>
      </c>
    </row>
    <row r="120" spans="2:14" x14ac:dyDescent="0.2">
      <c r="B120" s="24" t="s">
        <v>686</v>
      </c>
      <c r="C120" s="24" t="s">
        <v>687</v>
      </c>
      <c r="D120" s="24" t="s">
        <v>362</v>
      </c>
      <c r="E120" s="28">
        <v>2299</v>
      </c>
      <c r="F120" s="25">
        <v>41.4</v>
      </c>
      <c r="G120" s="26">
        <f t="shared" si="2"/>
        <v>0.36</v>
      </c>
      <c r="H120" s="24"/>
      <c r="K120" s="25">
        <v>41.400391999999997</v>
      </c>
      <c r="L120" s="26">
        <v>0.363403396096392</v>
      </c>
      <c r="N120" s="8">
        <f t="shared" si="3"/>
        <v>41.4</v>
      </c>
    </row>
    <row r="121" spans="2:14" x14ac:dyDescent="0.2">
      <c r="B121" s="24" t="s">
        <v>688</v>
      </c>
      <c r="C121" s="24" t="s">
        <v>689</v>
      </c>
      <c r="D121" s="24" t="s">
        <v>398</v>
      </c>
      <c r="E121" s="28">
        <v>2187</v>
      </c>
      <c r="F121" s="25">
        <v>40.130000000000003</v>
      </c>
      <c r="G121" s="26">
        <f t="shared" si="2"/>
        <v>0.35</v>
      </c>
      <c r="H121" s="24"/>
      <c r="K121" s="25">
        <v>40.133637</v>
      </c>
      <c r="L121" s="26">
        <v>0.35228410357804901</v>
      </c>
      <c r="N121" s="8">
        <f t="shared" si="3"/>
        <v>40.130000000000003</v>
      </c>
    </row>
    <row r="122" spans="2:14" x14ac:dyDescent="0.2">
      <c r="B122" s="24" t="s">
        <v>690</v>
      </c>
      <c r="C122" s="24" t="s">
        <v>691</v>
      </c>
      <c r="D122" s="24" t="s">
        <v>223</v>
      </c>
      <c r="E122" s="28">
        <v>2394</v>
      </c>
      <c r="F122" s="25">
        <v>39.74</v>
      </c>
      <c r="G122" s="26">
        <f t="shared" si="2"/>
        <v>0.35</v>
      </c>
      <c r="H122" s="24"/>
      <c r="K122" s="25">
        <v>39.735612000000003</v>
      </c>
      <c r="L122" s="26">
        <v>0.34879032900868501</v>
      </c>
      <c r="N122" s="8">
        <f t="shared" si="3"/>
        <v>39.74</v>
      </c>
    </row>
    <row r="123" spans="2:14" x14ac:dyDescent="0.2">
      <c r="B123" s="24" t="s">
        <v>692</v>
      </c>
      <c r="C123" s="24" t="s">
        <v>693</v>
      </c>
      <c r="D123" s="24" t="s">
        <v>375</v>
      </c>
      <c r="E123" s="28">
        <v>1233</v>
      </c>
      <c r="F123" s="25">
        <v>39.090000000000003</v>
      </c>
      <c r="G123" s="26">
        <f t="shared" si="2"/>
        <v>0.34</v>
      </c>
      <c r="H123" s="24"/>
      <c r="K123" s="25">
        <v>39.089798999999999</v>
      </c>
      <c r="L123" s="26">
        <v>0.34312152670741197</v>
      </c>
      <c r="N123" s="8">
        <f t="shared" si="3"/>
        <v>39.090000000000003</v>
      </c>
    </row>
    <row r="124" spans="2:14" x14ac:dyDescent="0.2">
      <c r="B124" s="24" t="s">
        <v>694</v>
      </c>
      <c r="C124" s="24" t="s">
        <v>695</v>
      </c>
      <c r="D124" s="24" t="s">
        <v>469</v>
      </c>
      <c r="E124" s="28">
        <v>1236</v>
      </c>
      <c r="F124" s="25">
        <v>37.74</v>
      </c>
      <c r="G124" s="26">
        <f t="shared" si="2"/>
        <v>0.33</v>
      </c>
      <c r="H124" s="24"/>
      <c r="K124" s="25">
        <v>37.738788</v>
      </c>
      <c r="L124" s="26">
        <v>0.33126265383578402</v>
      </c>
      <c r="N124" s="8">
        <f t="shared" si="3"/>
        <v>37.74</v>
      </c>
    </row>
    <row r="125" spans="2:14" x14ac:dyDescent="0.2">
      <c r="B125" s="24" t="s">
        <v>696</v>
      </c>
      <c r="C125" s="24" t="s">
        <v>697</v>
      </c>
      <c r="D125" s="24" t="s">
        <v>573</v>
      </c>
      <c r="E125" s="28">
        <v>3541</v>
      </c>
      <c r="F125" s="25">
        <v>37.71</v>
      </c>
      <c r="G125" s="26">
        <f t="shared" si="2"/>
        <v>0.33</v>
      </c>
      <c r="H125" s="24"/>
      <c r="K125" s="25">
        <v>37.706338500000001</v>
      </c>
      <c r="L125" s="26">
        <v>0.33097781937089199</v>
      </c>
      <c r="N125" s="8">
        <f t="shared" si="3"/>
        <v>37.71</v>
      </c>
    </row>
    <row r="126" spans="2:14" x14ac:dyDescent="0.2">
      <c r="B126" s="24" t="s">
        <v>698</v>
      </c>
      <c r="C126" s="24" t="s">
        <v>699</v>
      </c>
      <c r="D126" s="24" t="s">
        <v>243</v>
      </c>
      <c r="E126" s="28">
        <v>25327</v>
      </c>
      <c r="F126" s="25">
        <v>37.659999999999997</v>
      </c>
      <c r="G126" s="26">
        <f t="shared" si="2"/>
        <v>0.33</v>
      </c>
      <c r="H126" s="24"/>
      <c r="K126" s="25">
        <v>37.661248999999998</v>
      </c>
      <c r="L126" s="26">
        <v>0.33058203380856499</v>
      </c>
      <c r="N126" s="8">
        <f t="shared" si="3"/>
        <v>37.659999999999997</v>
      </c>
    </row>
    <row r="127" spans="2:14" x14ac:dyDescent="0.2">
      <c r="B127" s="24" t="s">
        <v>700</v>
      </c>
      <c r="C127" s="24" t="s">
        <v>701</v>
      </c>
      <c r="D127" s="24" t="s">
        <v>314</v>
      </c>
      <c r="E127" s="28">
        <v>6038</v>
      </c>
      <c r="F127" s="25">
        <v>37.61</v>
      </c>
      <c r="G127" s="26">
        <f t="shared" si="2"/>
        <v>0.33</v>
      </c>
      <c r="H127" s="24"/>
      <c r="K127" s="25">
        <v>37.607683000000002</v>
      </c>
      <c r="L127" s="26">
        <v>0.330111843422075</v>
      </c>
      <c r="N127" s="8">
        <f t="shared" si="3"/>
        <v>37.61</v>
      </c>
    </row>
    <row r="128" spans="2:14" x14ac:dyDescent="0.2">
      <c r="B128" s="24" t="s">
        <v>702</v>
      </c>
      <c r="C128" s="24" t="s">
        <v>703</v>
      </c>
      <c r="D128" s="24" t="s">
        <v>375</v>
      </c>
      <c r="E128" s="28">
        <v>3637</v>
      </c>
      <c r="F128" s="25">
        <v>37.15</v>
      </c>
      <c r="G128" s="26">
        <f t="shared" si="2"/>
        <v>0.33</v>
      </c>
      <c r="H128" s="24"/>
      <c r="K128" s="25">
        <v>37.1537735</v>
      </c>
      <c r="L128" s="26">
        <v>0.326127527190953</v>
      </c>
      <c r="N128" s="8">
        <f t="shared" si="3"/>
        <v>37.15</v>
      </c>
    </row>
    <row r="129" spans="2:14" x14ac:dyDescent="0.2">
      <c r="B129" s="24" t="s">
        <v>704</v>
      </c>
      <c r="C129" s="24" t="s">
        <v>705</v>
      </c>
      <c r="D129" s="24" t="s">
        <v>706</v>
      </c>
      <c r="E129" s="28">
        <v>5463</v>
      </c>
      <c r="F129" s="25">
        <v>36.57</v>
      </c>
      <c r="G129" s="26">
        <f t="shared" si="2"/>
        <v>0.32</v>
      </c>
      <c r="H129" s="24"/>
      <c r="K129" s="25">
        <v>36.574784999999999</v>
      </c>
      <c r="L129" s="26">
        <v>0.32104529542849197</v>
      </c>
      <c r="N129" s="8">
        <f t="shared" si="3"/>
        <v>36.57</v>
      </c>
    </row>
    <row r="130" spans="2:14" x14ac:dyDescent="0.2">
      <c r="B130" s="24" t="s">
        <v>707</v>
      </c>
      <c r="C130" s="24" t="s">
        <v>708</v>
      </c>
      <c r="D130" s="24" t="s">
        <v>498</v>
      </c>
      <c r="E130" s="28">
        <v>1057</v>
      </c>
      <c r="F130" s="25">
        <v>36.43</v>
      </c>
      <c r="G130" s="26">
        <f t="shared" si="2"/>
        <v>0.32</v>
      </c>
      <c r="H130" s="24"/>
      <c r="K130" s="25">
        <v>36.430562000000002</v>
      </c>
      <c r="L130" s="26">
        <v>0.31977933814008702</v>
      </c>
      <c r="N130" s="8">
        <f t="shared" si="3"/>
        <v>36.43</v>
      </c>
    </row>
    <row r="131" spans="2:14" x14ac:dyDescent="0.2">
      <c r="B131" s="24" t="s">
        <v>709</v>
      </c>
      <c r="C131" s="24" t="s">
        <v>710</v>
      </c>
      <c r="D131" s="24" t="s">
        <v>261</v>
      </c>
      <c r="E131" s="28">
        <v>1994</v>
      </c>
      <c r="F131" s="25">
        <v>36.380000000000003</v>
      </c>
      <c r="G131" s="26">
        <f t="shared" si="2"/>
        <v>0.32</v>
      </c>
      <c r="H131" s="24"/>
      <c r="K131" s="25">
        <v>36.384518</v>
      </c>
      <c r="L131" s="26">
        <v>0.31937517418990402</v>
      </c>
      <c r="N131" s="8">
        <f t="shared" si="3"/>
        <v>36.380000000000003</v>
      </c>
    </row>
    <row r="132" spans="2:14" x14ac:dyDescent="0.2">
      <c r="B132" s="24" t="s">
        <v>711</v>
      </c>
      <c r="C132" s="24" t="s">
        <v>712</v>
      </c>
      <c r="D132" s="24" t="s">
        <v>320</v>
      </c>
      <c r="E132" s="28">
        <v>9844</v>
      </c>
      <c r="F132" s="25">
        <v>36.29</v>
      </c>
      <c r="G132" s="26">
        <f t="shared" si="2"/>
        <v>0.32</v>
      </c>
      <c r="H132" s="24"/>
      <c r="K132" s="25">
        <v>36.289906000000002</v>
      </c>
      <c r="L132" s="26">
        <v>0.31854469118115702</v>
      </c>
      <c r="N132" s="8">
        <f t="shared" si="3"/>
        <v>36.29</v>
      </c>
    </row>
    <row r="133" spans="2:14" x14ac:dyDescent="0.2">
      <c r="B133" s="24" t="s">
        <v>713</v>
      </c>
      <c r="C133" s="24" t="s">
        <v>714</v>
      </c>
      <c r="D133" s="24" t="s">
        <v>706</v>
      </c>
      <c r="E133" s="28">
        <v>877</v>
      </c>
      <c r="F133" s="25">
        <v>36.08</v>
      </c>
      <c r="G133" s="26">
        <f t="shared" si="2"/>
        <v>0.32</v>
      </c>
      <c r="H133" s="24"/>
      <c r="K133" s="25">
        <v>36.078902999999997</v>
      </c>
      <c r="L133" s="26">
        <v>0.31669255396500401</v>
      </c>
      <c r="N133" s="8">
        <f t="shared" si="3"/>
        <v>36.08</v>
      </c>
    </row>
    <row r="134" spans="2:14" x14ac:dyDescent="0.2">
      <c r="B134" s="24" t="s">
        <v>715</v>
      </c>
      <c r="C134" s="24" t="s">
        <v>716</v>
      </c>
      <c r="D134" s="24" t="s">
        <v>243</v>
      </c>
      <c r="E134" s="28">
        <v>15976</v>
      </c>
      <c r="F134" s="25">
        <v>35.729999999999997</v>
      </c>
      <c r="G134" s="26">
        <f t="shared" si="2"/>
        <v>0.31</v>
      </c>
      <c r="H134" s="24"/>
      <c r="K134" s="25">
        <v>35.727128800000003</v>
      </c>
      <c r="L134" s="26">
        <v>0.313604758590045</v>
      </c>
      <c r="N134" s="8">
        <f t="shared" si="3"/>
        <v>35.729999999999997</v>
      </c>
    </row>
    <row r="135" spans="2:14" x14ac:dyDescent="0.2">
      <c r="B135" s="24" t="s">
        <v>717</v>
      </c>
      <c r="C135" s="24" t="s">
        <v>718</v>
      </c>
      <c r="D135" s="24" t="s">
        <v>314</v>
      </c>
      <c r="E135" s="28">
        <v>2687</v>
      </c>
      <c r="F135" s="25">
        <v>35.31</v>
      </c>
      <c r="G135" s="26">
        <f t="shared" si="2"/>
        <v>0.31</v>
      </c>
      <c r="H135" s="24"/>
      <c r="K135" s="25">
        <v>35.307180000000002</v>
      </c>
      <c r="L135" s="26">
        <v>0.30991854179995698</v>
      </c>
      <c r="N135" s="8">
        <f t="shared" si="3"/>
        <v>35.31</v>
      </c>
    </row>
    <row r="136" spans="2:14" x14ac:dyDescent="0.2">
      <c r="B136" s="24" t="s">
        <v>719</v>
      </c>
      <c r="C136" s="24" t="s">
        <v>720</v>
      </c>
      <c r="D136" s="24" t="s">
        <v>253</v>
      </c>
      <c r="E136" s="28">
        <v>1318</v>
      </c>
      <c r="F136" s="25">
        <v>35.049999999999997</v>
      </c>
      <c r="G136" s="26">
        <f t="shared" ref="G136:G156" si="4">ROUND(F136/$F$164*100,2)</f>
        <v>0.31</v>
      </c>
      <c r="H136" s="24"/>
      <c r="K136" s="25">
        <v>35.054845999999998</v>
      </c>
      <c r="L136" s="26">
        <v>0.307703610295188</v>
      </c>
      <c r="N136" s="8">
        <f t="shared" ref="N136:N156" si="5">ROUND(F136,2)</f>
        <v>35.049999999999997</v>
      </c>
    </row>
    <row r="137" spans="2:14" x14ac:dyDescent="0.2">
      <c r="B137" s="24" t="s">
        <v>721</v>
      </c>
      <c r="C137" s="24" t="s">
        <v>722</v>
      </c>
      <c r="D137" s="24" t="s">
        <v>243</v>
      </c>
      <c r="E137" s="28">
        <v>776</v>
      </c>
      <c r="F137" s="25">
        <v>34.43</v>
      </c>
      <c r="G137" s="26">
        <f t="shared" si="4"/>
        <v>0.3</v>
      </c>
      <c r="H137" s="24"/>
      <c r="K137" s="25">
        <v>34.428016</v>
      </c>
      <c r="L137" s="26">
        <v>0.302201436528932</v>
      </c>
      <c r="N137" s="8">
        <f t="shared" si="5"/>
        <v>34.43</v>
      </c>
    </row>
    <row r="138" spans="2:14" x14ac:dyDescent="0.2">
      <c r="B138" s="24" t="s">
        <v>723</v>
      </c>
      <c r="C138" s="24" t="s">
        <v>724</v>
      </c>
      <c r="D138" s="24" t="s">
        <v>293</v>
      </c>
      <c r="E138" s="28">
        <v>10256</v>
      </c>
      <c r="F138" s="25">
        <v>32.33</v>
      </c>
      <c r="G138" s="26">
        <f t="shared" si="4"/>
        <v>0.28000000000000003</v>
      </c>
      <c r="H138" s="24"/>
      <c r="K138" s="25">
        <v>32.332039999999999</v>
      </c>
      <c r="L138" s="26">
        <v>0.28380342724108498</v>
      </c>
      <c r="N138" s="8">
        <f t="shared" si="5"/>
        <v>32.33</v>
      </c>
    </row>
    <row r="139" spans="2:14" x14ac:dyDescent="0.2">
      <c r="B139" s="24" t="s">
        <v>725</v>
      </c>
      <c r="C139" s="24" t="s">
        <v>726</v>
      </c>
      <c r="D139" s="24" t="s">
        <v>253</v>
      </c>
      <c r="E139" s="28">
        <v>1341</v>
      </c>
      <c r="F139" s="25">
        <v>32.270000000000003</v>
      </c>
      <c r="G139" s="26">
        <f t="shared" si="4"/>
        <v>0.28000000000000003</v>
      </c>
      <c r="H139" s="24"/>
      <c r="K139" s="25">
        <v>32.268483000000003</v>
      </c>
      <c r="L139" s="26">
        <v>0.28324553808762698</v>
      </c>
      <c r="N139" s="8">
        <f t="shared" si="5"/>
        <v>32.270000000000003</v>
      </c>
    </row>
    <row r="140" spans="2:14" x14ac:dyDescent="0.2">
      <c r="B140" s="24" t="s">
        <v>727</v>
      </c>
      <c r="C140" s="24" t="s">
        <v>728</v>
      </c>
      <c r="D140" s="24" t="s">
        <v>388</v>
      </c>
      <c r="E140" s="28">
        <v>1123</v>
      </c>
      <c r="F140" s="25">
        <v>30.83</v>
      </c>
      <c r="G140" s="26">
        <f t="shared" si="4"/>
        <v>0.27</v>
      </c>
      <c r="H140" s="24"/>
      <c r="K140" s="25">
        <v>30.830842000000001</v>
      </c>
      <c r="L140" s="26">
        <v>0.27062624642083799</v>
      </c>
      <c r="N140" s="8">
        <f t="shared" si="5"/>
        <v>30.83</v>
      </c>
    </row>
    <row r="141" spans="2:14" x14ac:dyDescent="0.2">
      <c r="B141" s="24" t="s">
        <v>729</v>
      </c>
      <c r="C141" s="24" t="s">
        <v>730</v>
      </c>
      <c r="D141" s="24" t="s">
        <v>256</v>
      </c>
      <c r="E141" s="28">
        <v>10386</v>
      </c>
      <c r="F141" s="25">
        <v>29.63</v>
      </c>
      <c r="G141" s="26">
        <f t="shared" si="4"/>
        <v>0.26</v>
      </c>
      <c r="H141" s="24"/>
      <c r="K141" s="25">
        <v>29.633335200000001</v>
      </c>
      <c r="L141" s="26">
        <v>0.26011479913868302</v>
      </c>
      <c r="N141" s="8">
        <f t="shared" si="5"/>
        <v>29.63</v>
      </c>
    </row>
    <row r="142" spans="2:14" x14ac:dyDescent="0.2">
      <c r="B142" s="24" t="s">
        <v>731</v>
      </c>
      <c r="C142" s="24" t="s">
        <v>732</v>
      </c>
      <c r="D142" s="24" t="s">
        <v>256</v>
      </c>
      <c r="E142" s="28">
        <v>29572</v>
      </c>
      <c r="F142" s="25">
        <v>28.75</v>
      </c>
      <c r="G142" s="26">
        <f t="shared" si="4"/>
        <v>0.25</v>
      </c>
      <c r="H142" s="24"/>
      <c r="K142" s="25">
        <v>28.746941199999998</v>
      </c>
      <c r="L142" s="26">
        <v>0.25233423054214799</v>
      </c>
      <c r="N142" s="8">
        <f t="shared" si="5"/>
        <v>28.75</v>
      </c>
    </row>
    <row r="143" spans="2:14" x14ac:dyDescent="0.2">
      <c r="B143" s="24" t="s">
        <v>733</v>
      </c>
      <c r="C143" s="24" t="s">
        <v>734</v>
      </c>
      <c r="D143" s="24" t="s">
        <v>220</v>
      </c>
      <c r="E143" s="28">
        <v>4225</v>
      </c>
      <c r="F143" s="25">
        <v>28.33</v>
      </c>
      <c r="G143" s="26">
        <f t="shared" si="4"/>
        <v>0.25</v>
      </c>
      <c r="H143" s="24"/>
      <c r="K143" s="25">
        <v>28.328624999999999</v>
      </c>
      <c r="L143" s="26">
        <v>0.248662344350294</v>
      </c>
      <c r="N143" s="8">
        <f t="shared" si="5"/>
        <v>28.33</v>
      </c>
    </row>
    <row r="144" spans="2:14" x14ac:dyDescent="0.2">
      <c r="B144" s="24" t="s">
        <v>735</v>
      </c>
      <c r="C144" s="24" t="s">
        <v>736</v>
      </c>
      <c r="D144" s="24" t="s">
        <v>212</v>
      </c>
      <c r="E144" s="28">
        <v>50086</v>
      </c>
      <c r="F144" s="25">
        <v>28.04</v>
      </c>
      <c r="G144" s="26">
        <f t="shared" si="4"/>
        <v>0.25</v>
      </c>
      <c r="H144" s="24"/>
      <c r="K144" s="25">
        <v>28.038142799999999</v>
      </c>
      <c r="L144" s="26">
        <v>0.246112556464576</v>
      </c>
      <c r="N144" s="8">
        <f t="shared" si="5"/>
        <v>28.04</v>
      </c>
    </row>
    <row r="145" spans="2:14" x14ac:dyDescent="0.2">
      <c r="B145" s="24" t="s">
        <v>737</v>
      </c>
      <c r="C145" s="24" t="s">
        <v>738</v>
      </c>
      <c r="D145" s="24" t="s">
        <v>329</v>
      </c>
      <c r="E145" s="28">
        <v>10498</v>
      </c>
      <c r="F145" s="25">
        <v>27.46</v>
      </c>
      <c r="G145" s="26">
        <f t="shared" si="4"/>
        <v>0.24</v>
      </c>
      <c r="H145" s="24"/>
      <c r="K145" s="25">
        <v>27.457519000000001</v>
      </c>
      <c r="L145" s="26">
        <v>0.24101597040388401</v>
      </c>
      <c r="N145" s="8">
        <f t="shared" si="5"/>
        <v>27.46</v>
      </c>
    </row>
    <row r="146" spans="2:14" x14ac:dyDescent="0.2">
      <c r="B146" s="24" t="s">
        <v>739</v>
      </c>
      <c r="C146" s="24" t="s">
        <v>740</v>
      </c>
      <c r="D146" s="24" t="s">
        <v>741</v>
      </c>
      <c r="E146" s="28">
        <v>90</v>
      </c>
      <c r="F146" s="25">
        <v>26.5</v>
      </c>
      <c r="G146" s="26">
        <f t="shared" si="4"/>
        <v>0.23</v>
      </c>
      <c r="H146" s="24"/>
      <c r="K146" s="25">
        <v>26.500499999999999</v>
      </c>
      <c r="L146" s="26">
        <v>0.23261547132820501</v>
      </c>
      <c r="N146" s="8">
        <f t="shared" si="5"/>
        <v>26.5</v>
      </c>
    </row>
    <row r="147" spans="2:14" x14ac:dyDescent="0.2">
      <c r="B147" s="24" t="s">
        <v>742</v>
      </c>
      <c r="C147" s="24" t="s">
        <v>743</v>
      </c>
      <c r="D147" s="24" t="s">
        <v>226</v>
      </c>
      <c r="E147" s="28">
        <v>63154</v>
      </c>
      <c r="F147" s="25">
        <v>26.01</v>
      </c>
      <c r="G147" s="26">
        <f t="shared" si="4"/>
        <v>0.23</v>
      </c>
      <c r="H147" s="24"/>
      <c r="K147" s="25">
        <v>26.013132599999999</v>
      </c>
      <c r="L147" s="26">
        <v>0.22833746912217101</v>
      </c>
      <c r="N147" s="8">
        <f t="shared" si="5"/>
        <v>26.01</v>
      </c>
    </row>
    <row r="148" spans="2:14" x14ac:dyDescent="0.2">
      <c r="B148" s="24" t="s">
        <v>744</v>
      </c>
      <c r="C148" s="24" t="s">
        <v>745</v>
      </c>
      <c r="D148" s="24" t="s">
        <v>441</v>
      </c>
      <c r="E148" s="28">
        <v>70</v>
      </c>
      <c r="F148" s="25">
        <v>25.27</v>
      </c>
      <c r="G148" s="26">
        <f t="shared" si="4"/>
        <v>0.22</v>
      </c>
      <c r="H148" s="24"/>
      <c r="K148" s="25">
        <v>25.266500000000001</v>
      </c>
      <c r="L148" s="26">
        <v>0.22178369488553401</v>
      </c>
      <c r="N148" s="8">
        <f t="shared" si="5"/>
        <v>25.27</v>
      </c>
    </row>
    <row r="149" spans="2:14" x14ac:dyDescent="0.2">
      <c r="B149" s="24" t="s">
        <v>746</v>
      </c>
      <c r="C149" s="24" t="s">
        <v>747</v>
      </c>
      <c r="D149" s="24" t="s">
        <v>382</v>
      </c>
      <c r="E149" s="28">
        <v>5489</v>
      </c>
      <c r="F149" s="25">
        <v>23.58</v>
      </c>
      <c r="G149" s="26">
        <f t="shared" si="4"/>
        <v>0.21</v>
      </c>
      <c r="H149" s="24"/>
      <c r="K149" s="25">
        <v>23.577999500000001</v>
      </c>
      <c r="L149" s="26">
        <v>0.20696241454571301</v>
      </c>
      <c r="N149" s="8">
        <f t="shared" si="5"/>
        <v>23.58</v>
      </c>
    </row>
    <row r="150" spans="2:14" x14ac:dyDescent="0.2">
      <c r="B150" s="24" t="s">
        <v>748</v>
      </c>
      <c r="C150" s="24" t="s">
        <v>749</v>
      </c>
      <c r="D150" s="24" t="s">
        <v>256</v>
      </c>
      <c r="E150" s="28">
        <v>22771</v>
      </c>
      <c r="F150" s="25">
        <v>20.57</v>
      </c>
      <c r="G150" s="26">
        <f t="shared" si="4"/>
        <v>0.18</v>
      </c>
      <c r="H150" s="24"/>
      <c r="K150" s="25">
        <v>20.566767200000001</v>
      </c>
      <c r="L150" s="26">
        <v>0.18053048983700201</v>
      </c>
      <c r="N150" s="8">
        <f t="shared" si="5"/>
        <v>20.57</v>
      </c>
    </row>
    <row r="151" spans="2:14" x14ac:dyDescent="0.2">
      <c r="B151" s="24" t="s">
        <v>750</v>
      </c>
      <c r="C151" s="24" t="s">
        <v>751</v>
      </c>
      <c r="D151" s="24" t="s">
        <v>501</v>
      </c>
      <c r="E151" s="28">
        <v>1983</v>
      </c>
      <c r="F151" s="25">
        <v>17.71</v>
      </c>
      <c r="G151" s="26">
        <f t="shared" si="4"/>
        <v>0.16</v>
      </c>
      <c r="H151" s="24"/>
      <c r="K151" s="25">
        <v>17.706206999999999</v>
      </c>
      <c r="L151" s="26">
        <v>0.15542113117638401</v>
      </c>
      <c r="N151" s="8">
        <f t="shared" si="5"/>
        <v>17.71</v>
      </c>
    </row>
    <row r="152" spans="2:14" x14ac:dyDescent="0.2">
      <c r="B152" s="24" t="s">
        <v>752</v>
      </c>
      <c r="C152" s="24" t="s">
        <v>753</v>
      </c>
      <c r="D152" s="24" t="s">
        <v>741</v>
      </c>
      <c r="E152" s="28">
        <v>1411</v>
      </c>
      <c r="F152" s="25">
        <v>16.96</v>
      </c>
      <c r="G152" s="26">
        <f t="shared" si="4"/>
        <v>0.15</v>
      </c>
      <c r="H152" s="24"/>
      <c r="K152" s="25">
        <v>16.955987</v>
      </c>
      <c r="L152" s="26">
        <v>0.14883586754362799</v>
      </c>
      <c r="N152" s="8">
        <f t="shared" si="5"/>
        <v>16.96</v>
      </c>
    </row>
    <row r="153" spans="2:14" x14ac:dyDescent="0.2">
      <c r="B153" s="24" t="s">
        <v>754</v>
      </c>
      <c r="C153" s="24" t="s">
        <v>755</v>
      </c>
      <c r="D153" s="24" t="s">
        <v>212</v>
      </c>
      <c r="E153" s="28">
        <v>17845</v>
      </c>
      <c r="F153" s="25">
        <v>16.309999999999999</v>
      </c>
      <c r="G153" s="26">
        <f t="shared" si="4"/>
        <v>0.14000000000000001</v>
      </c>
      <c r="H153" s="24"/>
      <c r="K153" s="25">
        <v>16.313898999999999</v>
      </c>
      <c r="L153" s="26">
        <v>0.143199762460547</v>
      </c>
      <c r="N153" s="8">
        <f t="shared" si="5"/>
        <v>16.309999999999999</v>
      </c>
    </row>
    <row r="154" spans="2:14" x14ac:dyDescent="0.2">
      <c r="B154" s="24" t="s">
        <v>756</v>
      </c>
      <c r="C154" s="24" t="s">
        <v>757</v>
      </c>
      <c r="D154" s="24" t="s">
        <v>320</v>
      </c>
      <c r="E154" s="28">
        <v>7662</v>
      </c>
      <c r="F154" s="25">
        <v>14.49</v>
      </c>
      <c r="G154" s="26">
        <f t="shared" si="4"/>
        <v>0.13</v>
      </c>
      <c r="H154" s="24"/>
      <c r="K154" s="25">
        <v>14.488842</v>
      </c>
      <c r="L154" s="26">
        <v>0.127179819657361</v>
      </c>
      <c r="N154" s="8">
        <f t="shared" si="5"/>
        <v>14.49</v>
      </c>
    </row>
    <row r="155" spans="2:14" x14ac:dyDescent="0.2">
      <c r="B155" s="24" t="s">
        <v>758</v>
      </c>
      <c r="C155" s="24" t="s">
        <v>759</v>
      </c>
      <c r="D155" s="24" t="s">
        <v>212</v>
      </c>
      <c r="E155" s="28">
        <v>33145</v>
      </c>
      <c r="F155" s="25">
        <v>13.11</v>
      </c>
      <c r="G155" s="26">
        <f t="shared" si="4"/>
        <v>0.12</v>
      </c>
      <c r="H155" s="24"/>
      <c r="K155" s="25">
        <v>13.105532999999999</v>
      </c>
      <c r="L155" s="26">
        <v>0.11503744215401</v>
      </c>
      <c r="N155" s="8">
        <f t="shared" si="5"/>
        <v>13.11</v>
      </c>
    </row>
    <row r="156" spans="2:14" x14ac:dyDescent="0.2">
      <c r="B156" s="24" t="s">
        <v>760</v>
      </c>
      <c r="C156" s="24" t="s">
        <v>761</v>
      </c>
      <c r="D156" s="24" t="s">
        <v>212</v>
      </c>
      <c r="E156" s="28">
        <v>36222</v>
      </c>
      <c r="F156" s="25">
        <v>11.04</v>
      </c>
      <c r="G156" s="26">
        <f t="shared" si="4"/>
        <v>0.1</v>
      </c>
      <c r="H156" s="24"/>
      <c r="K156" s="25">
        <v>11.0440878</v>
      </c>
      <c r="L156" s="26">
        <v>9.6942536517691205E-2</v>
      </c>
      <c r="N156" s="8">
        <f t="shared" si="5"/>
        <v>11.04</v>
      </c>
    </row>
    <row r="157" spans="2:14" x14ac:dyDescent="0.2">
      <c r="B157" s="23" t="s">
        <v>63</v>
      </c>
      <c r="C157" s="23"/>
      <c r="D157" s="23"/>
      <c r="E157" s="23"/>
      <c r="F157" s="30">
        <f>SUM(F7:F156)</f>
        <v>11473.219999999994</v>
      </c>
      <c r="G157" s="31">
        <f>SUM(G7:G156)</f>
        <v>100.71000000000002</v>
      </c>
      <c r="H157" s="23"/>
      <c r="I157" s="16"/>
      <c r="K157" s="30">
        <v>11473.2203369</v>
      </c>
      <c r="L157" s="31">
        <v>100.70936609952014</v>
      </c>
    </row>
    <row r="158" spans="2:14" x14ac:dyDescent="0.2">
      <c r="B158" s="23" t="s">
        <v>335</v>
      </c>
      <c r="C158" s="23"/>
      <c r="D158" s="23"/>
      <c r="E158" s="23"/>
      <c r="F158" s="51" t="s">
        <v>336</v>
      </c>
      <c r="G158" s="52" t="s">
        <v>336</v>
      </c>
      <c r="H158" s="23"/>
      <c r="I158" s="16"/>
      <c r="K158" s="51" t="s">
        <v>336</v>
      </c>
      <c r="L158" s="52" t="s">
        <v>336</v>
      </c>
    </row>
    <row r="159" spans="2:14" x14ac:dyDescent="0.2">
      <c r="B159" s="23" t="s">
        <v>63</v>
      </c>
      <c r="C159" s="23"/>
      <c r="D159" s="23"/>
      <c r="E159" s="23"/>
      <c r="F159" s="47" t="s">
        <v>336</v>
      </c>
      <c r="G159" s="48" t="s">
        <v>336</v>
      </c>
      <c r="H159" s="23"/>
      <c r="I159" s="16"/>
      <c r="K159" s="47" t="s">
        <v>336</v>
      </c>
      <c r="L159" s="48" t="s">
        <v>336</v>
      </c>
    </row>
    <row r="160" spans="2:14" x14ac:dyDescent="0.2">
      <c r="B160" s="35" t="s">
        <v>82</v>
      </c>
      <c r="C160" s="35"/>
      <c r="D160" s="35"/>
      <c r="E160" s="35"/>
      <c r="F160" s="36">
        <f>F157</f>
        <v>11473.219999999994</v>
      </c>
      <c r="G160" s="37">
        <f>G157</f>
        <v>100.71000000000002</v>
      </c>
      <c r="H160" s="23"/>
      <c r="I160" s="16"/>
      <c r="K160" s="36">
        <v>11473.2203369</v>
      </c>
      <c r="L160" s="37">
        <v>100.70936609952014</v>
      </c>
      <c r="N160" s="8">
        <f t="shared" ref="N160:N161" si="6">ROUND(F160,2)</f>
        <v>11473.22</v>
      </c>
    </row>
    <row r="161" spans="2:14" x14ac:dyDescent="0.2">
      <c r="B161" s="23" t="s">
        <v>83</v>
      </c>
      <c r="C161" s="23"/>
      <c r="D161" s="23"/>
      <c r="E161" s="23"/>
      <c r="F161" s="30">
        <v>188.78</v>
      </c>
      <c r="G161" s="31">
        <f t="shared" ref="G161" si="7">ROUND(F161/$F$164*100,2)</f>
        <v>1.66</v>
      </c>
      <c r="H161" s="38">
        <v>5.4942360000000003E-2</v>
      </c>
      <c r="I161" s="17"/>
      <c r="K161" s="30">
        <v>188.78065649999999</v>
      </c>
      <c r="L161" s="31">
        <v>1.65707444725177</v>
      </c>
      <c r="N161" s="8">
        <f t="shared" si="6"/>
        <v>188.78</v>
      </c>
    </row>
    <row r="162" spans="2:14" x14ac:dyDescent="0.2">
      <c r="B162" s="24"/>
      <c r="C162" s="24"/>
      <c r="D162" s="24"/>
      <c r="E162" s="24"/>
      <c r="F162" s="25"/>
      <c r="G162" s="26"/>
      <c r="H162" s="24"/>
      <c r="K162" s="25"/>
      <c r="L162" s="26"/>
    </row>
    <row r="163" spans="2:14" x14ac:dyDescent="0.2">
      <c r="B163" s="43" t="s">
        <v>85</v>
      </c>
      <c r="C163" s="43"/>
      <c r="D163" s="43"/>
      <c r="E163" s="43"/>
      <c r="F163" s="30">
        <f>F164-(F157+F161)</f>
        <v>-269.58999999999469</v>
      </c>
      <c r="G163" s="31">
        <f>G164-(G157+G161)</f>
        <v>-2.3700000000000188</v>
      </c>
      <c r="H163" s="23"/>
      <c r="I163" s="16"/>
      <c r="K163" s="30">
        <v>-269.59452589999819</v>
      </c>
      <c r="L163" s="31">
        <v>-2.3664405467719121</v>
      </c>
      <c r="N163" s="8">
        <f t="shared" ref="N163:N164" si="8">ROUND(F163,2)</f>
        <v>-269.58999999999997</v>
      </c>
    </row>
    <row r="164" spans="2:14" x14ac:dyDescent="0.2">
      <c r="B164" s="39" t="s">
        <v>84</v>
      </c>
      <c r="C164" s="39"/>
      <c r="D164" s="39"/>
      <c r="E164" s="39"/>
      <c r="F164" s="40">
        <v>11392.41</v>
      </c>
      <c r="G164" s="41">
        <v>100</v>
      </c>
      <c r="H164" s="53"/>
      <c r="I164" s="16"/>
      <c r="K164" s="40">
        <v>11392.406467500001</v>
      </c>
      <c r="L164" s="41">
        <v>100</v>
      </c>
      <c r="N164" s="8">
        <f t="shared" si="8"/>
        <v>11392.41</v>
      </c>
    </row>
    <row r="166" spans="2:14" x14ac:dyDescent="0.2">
      <c r="B166" s="66" t="s">
        <v>1282</v>
      </c>
    </row>
    <row r="168" spans="2:14" x14ac:dyDescent="0.2">
      <c r="B168" s="70" t="s">
        <v>1283</v>
      </c>
    </row>
    <row r="169" spans="2:14" x14ac:dyDescent="0.2">
      <c r="B169" s="70" t="s">
        <v>1293</v>
      </c>
    </row>
    <row r="170" spans="2:14" x14ac:dyDescent="0.2">
      <c r="B170" s="70" t="s">
        <v>1294</v>
      </c>
    </row>
    <row r="171" spans="2:14" x14ac:dyDescent="0.2">
      <c r="B171" s="66"/>
    </row>
    <row r="172" spans="2:14" x14ac:dyDescent="0.2">
      <c r="B172" s="68" t="s">
        <v>1285</v>
      </c>
      <c r="C172" s="73" t="s">
        <v>1307</v>
      </c>
      <c r="D172" s="73" t="s">
        <v>1287</v>
      </c>
    </row>
    <row r="173" spans="2:14" x14ac:dyDescent="0.2">
      <c r="B173" s="69" t="s">
        <v>1286</v>
      </c>
      <c r="C173" s="71" t="s">
        <v>1288</v>
      </c>
      <c r="D173" s="69">
        <v>9.8853000000000009</v>
      </c>
    </row>
    <row r="174" spans="2:14" x14ac:dyDescent="0.2">
      <c r="B174" s="66"/>
    </row>
    <row r="175" spans="2:14" x14ac:dyDescent="0.2">
      <c r="B175" s="70" t="s">
        <v>1309</v>
      </c>
    </row>
    <row r="176" spans="2:14" x14ac:dyDescent="0.2">
      <c r="B176" s="66"/>
    </row>
    <row r="177" spans="2:2" x14ac:dyDescent="0.2">
      <c r="B177" s="70" t="s">
        <v>1295</v>
      </c>
    </row>
    <row r="178" spans="2:2" x14ac:dyDescent="0.2">
      <c r="B178" s="70" t="s">
        <v>1296</v>
      </c>
    </row>
    <row r="179" spans="2:2" x14ac:dyDescent="0.2">
      <c r="B179" s="70" t="s">
        <v>1297</v>
      </c>
    </row>
    <row r="180" spans="2:2" x14ac:dyDescent="0.2">
      <c r="B180" s="70" t="s">
        <v>1300</v>
      </c>
    </row>
    <row r="181" spans="2:2" x14ac:dyDescent="0.2">
      <c r="B181" s="70" t="s">
        <v>1298</v>
      </c>
    </row>
    <row r="183" spans="2:2" x14ac:dyDescent="0.2">
      <c r="B183" s="16" t="s">
        <v>89</v>
      </c>
    </row>
    <row r="200" spans="2:2" x14ac:dyDescent="0.2">
      <c r="B200" s="66" t="s">
        <v>1272</v>
      </c>
    </row>
    <row r="201" spans="2:2" x14ac:dyDescent="0.2">
      <c r="B201" s="67" t="s">
        <v>1279</v>
      </c>
    </row>
  </sheetData>
  <mergeCells count="1">
    <mergeCell ref="B1:C1"/>
  </mergeCells>
  <conditionalFormatting sqref="G1:G3 G5:G65552">
    <cfRule type="cellIs" dxfId="3" priority="3" stopIfTrue="1" operator="between">
      <formula>0.009</formula>
      <formula>-0.009</formula>
    </cfRule>
  </conditionalFormatting>
  <conditionalFormatting sqref="L5:L164">
    <cfRule type="cellIs" dxfId="2" priority="1" stopIfTrue="1" operator="between">
      <formula>0.009</formula>
      <formula>-0.009</formula>
    </cfRule>
  </conditionalFormatting>
  <pageMargins left="0.7" right="0.7" top="0.75" bottom="0.75" header="0.3" footer="0.3"/>
  <pageSetup paperSize="9" scale="51" orientation="portrait" r:id="rId1"/>
  <headerFooter>
    <oddFooter>&amp;C&amp;1#&amp;"Calibri"&amp;10&amp;K000000RESTRICTED</oddFooter>
    <evenFooter>&amp;LPUBLIC</evenFooter>
    <firstFooter>&amp;LPUBLIC</firstFooter>
  </headerFooter>
  <rowBreaks count="1" manualBreakCount="1">
    <brk id="107" min="1" max="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21DB3-AAC4-4155-89DF-311455F0A61C}">
  <dimension ref="A1:N302"/>
  <sheetViews>
    <sheetView view="pageBreakPreview" zoomScaleNormal="100" zoomScaleSheetLayoutView="100" workbookViewId="0"/>
  </sheetViews>
  <sheetFormatPr defaultRowHeight="11.25" x14ac:dyDescent="0.2"/>
  <cols>
    <col min="1" max="1" width="7.28515625" style="6" customWidth="1"/>
    <col min="2" max="2" width="60" style="6" bestFit="1" customWidth="1"/>
    <col min="3" max="3" width="22.42578125" style="6" customWidth="1"/>
    <col min="4" max="4" width="34.7109375" style="6" customWidth="1"/>
    <col min="5" max="5" width="15.42578125" style="6" bestFit="1" customWidth="1"/>
    <col min="6" max="6" width="14.85546875" style="8" bestFit="1" customWidth="1"/>
    <col min="7" max="7" width="9.85546875" style="14" customWidth="1"/>
    <col min="8" max="8" width="14.42578125" style="6" bestFit="1" customWidth="1"/>
    <col min="9" max="10" width="9.140625" style="6"/>
    <col min="11" max="14" width="0" style="6" hidden="1" customWidth="1"/>
    <col min="15" max="16384" width="9.140625" style="6"/>
  </cols>
  <sheetData>
    <row r="1" spans="1:14" s="1" customFormat="1" ht="16.899999999999999" customHeight="1" x14ac:dyDescent="0.2">
      <c r="B1" s="76" t="s">
        <v>16</v>
      </c>
      <c r="C1" s="77"/>
      <c r="D1" s="10"/>
      <c r="F1" s="5"/>
      <c r="G1" s="14"/>
    </row>
    <row r="2" spans="1:14" s="1" customFormat="1" ht="15" x14ac:dyDescent="0.25">
      <c r="A2" s="56" t="str">
        <f>HYPERLINK("[JioBlackRock Mutual Fund-Half-Yearly-Portfolio-30-09-2025.xlsx]index!A1","")</f>
        <v/>
      </c>
      <c r="F2" s="5"/>
      <c r="G2" s="14"/>
    </row>
    <row r="3" spans="1:14" s="1" customFormat="1" ht="12" x14ac:dyDescent="0.2">
      <c r="B3" s="7" t="s">
        <v>1281</v>
      </c>
      <c r="C3" s="2"/>
      <c r="D3" s="3"/>
      <c r="E3" s="3"/>
      <c r="F3" s="4"/>
      <c r="G3" s="14"/>
    </row>
    <row r="4" spans="1:14" s="1" customFormat="1" ht="25.5" customHeight="1" x14ac:dyDescent="0.2">
      <c r="B4" s="18" t="s">
        <v>7</v>
      </c>
      <c r="C4" s="18" t="s">
        <v>8</v>
      </c>
      <c r="D4" s="19" t="s">
        <v>337</v>
      </c>
      <c r="E4" s="19" t="s">
        <v>0</v>
      </c>
      <c r="F4" s="20" t="s">
        <v>4</v>
      </c>
      <c r="G4" s="21" t="s">
        <v>5</v>
      </c>
      <c r="H4" s="55" t="s">
        <v>6</v>
      </c>
      <c r="K4" s="20" t="s">
        <v>4</v>
      </c>
      <c r="L4" s="21" t="s">
        <v>5</v>
      </c>
    </row>
    <row r="5" spans="1:14" x14ac:dyDescent="0.2">
      <c r="B5" s="23" t="s">
        <v>209</v>
      </c>
      <c r="C5" s="24"/>
      <c r="D5" s="24"/>
      <c r="E5" s="24"/>
      <c r="F5" s="25"/>
      <c r="G5" s="26"/>
      <c r="H5" s="24"/>
      <c r="K5" s="25"/>
      <c r="L5" s="26"/>
    </row>
    <row r="6" spans="1:14" x14ac:dyDescent="0.2">
      <c r="B6" s="23" t="s">
        <v>97</v>
      </c>
      <c r="C6" s="24"/>
      <c r="D6" s="24"/>
      <c r="E6" s="24"/>
      <c r="F6" s="25"/>
      <c r="G6" s="26"/>
      <c r="H6" s="24"/>
      <c r="K6" s="25"/>
      <c r="L6" s="26"/>
    </row>
    <row r="7" spans="1:14" x14ac:dyDescent="0.2">
      <c r="B7" s="24" t="s">
        <v>762</v>
      </c>
      <c r="C7" s="24" t="s">
        <v>763</v>
      </c>
      <c r="D7" s="24" t="s">
        <v>453</v>
      </c>
      <c r="E7" s="28">
        <v>3280</v>
      </c>
      <c r="F7" s="25">
        <f>255.71-0.01</f>
        <v>255.70000000000002</v>
      </c>
      <c r="G7" s="26">
        <f>ROUND(F7/$F$264*100,2)+0.04</f>
        <v>2.06</v>
      </c>
      <c r="H7" s="24"/>
      <c r="K7" s="25">
        <v>255.7088</v>
      </c>
      <c r="L7" s="26">
        <v>2.02444913601457</v>
      </c>
      <c r="N7" s="8">
        <f>ROUND(F7,2)</f>
        <v>255.7</v>
      </c>
    </row>
    <row r="8" spans="1:14" x14ac:dyDescent="0.2">
      <c r="B8" s="24" t="s">
        <v>764</v>
      </c>
      <c r="C8" s="24" t="s">
        <v>765</v>
      </c>
      <c r="D8" s="24" t="s">
        <v>253</v>
      </c>
      <c r="E8" s="28">
        <v>24973</v>
      </c>
      <c r="F8" s="25">
        <v>210.22</v>
      </c>
      <c r="G8" s="26">
        <f t="shared" ref="G8:G71" si="0">ROUND(F8/$F$264*100,2)</f>
        <v>1.66</v>
      </c>
      <c r="H8" s="24"/>
      <c r="K8" s="25">
        <v>210.222714</v>
      </c>
      <c r="L8" s="26">
        <v>1.6643353366326801</v>
      </c>
      <c r="N8" s="8">
        <f t="shared" ref="N8:N71" si="1">ROUND(F8,2)</f>
        <v>210.22</v>
      </c>
    </row>
    <row r="9" spans="1:14" x14ac:dyDescent="0.2">
      <c r="B9" s="24" t="s">
        <v>766</v>
      </c>
      <c r="C9" s="24" t="s">
        <v>767</v>
      </c>
      <c r="D9" s="24" t="s">
        <v>453</v>
      </c>
      <c r="E9" s="28">
        <v>11451</v>
      </c>
      <c r="F9" s="25">
        <v>167.02</v>
      </c>
      <c r="G9" s="26">
        <f t="shared" si="0"/>
        <v>1.32</v>
      </c>
      <c r="H9" s="24"/>
      <c r="K9" s="25">
        <v>167.02428599999999</v>
      </c>
      <c r="L9" s="26">
        <v>1.3223329485968101</v>
      </c>
      <c r="N9" s="8">
        <f t="shared" si="1"/>
        <v>167.02</v>
      </c>
    </row>
    <row r="10" spans="1:14" x14ac:dyDescent="0.2">
      <c r="B10" s="24" t="s">
        <v>768</v>
      </c>
      <c r="C10" s="24" t="s">
        <v>769</v>
      </c>
      <c r="D10" s="24" t="s">
        <v>277</v>
      </c>
      <c r="E10" s="28">
        <v>34081</v>
      </c>
      <c r="F10" s="25">
        <v>153.38</v>
      </c>
      <c r="G10" s="26">
        <f t="shared" si="0"/>
        <v>1.21</v>
      </c>
      <c r="H10" s="24"/>
      <c r="K10" s="25">
        <v>153.3815405</v>
      </c>
      <c r="L10" s="26">
        <v>1.2143231955482501</v>
      </c>
      <c r="N10" s="8">
        <f t="shared" si="1"/>
        <v>153.38</v>
      </c>
    </row>
    <row r="11" spans="1:14" x14ac:dyDescent="0.2">
      <c r="B11" s="24" t="s">
        <v>770</v>
      </c>
      <c r="C11" s="24" t="s">
        <v>771</v>
      </c>
      <c r="D11" s="24" t="s">
        <v>362</v>
      </c>
      <c r="E11" s="28">
        <v>5029</v>
      </c>
      <c r="F11" s="25">
        <v>145.22999999999999</v>
      </c>
      <c r="G11" s="26">
        <f t="shared" si="0"/>
        <v>1.1499999999999999</v>
      </c>
      <c r="H11" s="24"/>
      <c r="K11" s="25">
        <v>145.23249100000001</v>
      </c>
      <c r="L11" s="26">
        <v>1.1498070888690399</v>
      </c>
      <c r="N11" s="8">
        <f t="shared" si="1"/>
        <v>145.22999999999999</v>
      </c>
    </row>
    <row r="12" spans="1:14" x14ac:dyDescent="0.2">
      <c r="B12" s="24" t="s">
        <v>772</v>
      </c>
      <c r="C12" s="24" t="s">
        <v>773</v>
      </c>
      <c r="D12" s="24" t="s">
        <v>441</v>
      </c>
      <c r="E12" s="28">
        <v>2008</v>
      </c>
      <c r="F12" s="25">
        <v>141.6</v>
      </c>
      <c r="G12" s="26">
        <f t="shared" si="0"/>
        <v>1.1200000000000001</v>
      </c>
      <c r="H12" s="24"/>
      <c r="K12" s="25">
        <v>141.60416000000001</v>
      </c>
      <c r="L12" s="26">
        <v>1.12108155592639</v>
      </c>
      <c r="N12" s="8">
        <f t="shared" si="1"/>
        <v>141.6</v>
      </c>
    </row>
    <row r="13" spans="1:14" x14ac:dyDescent="0.2">
      <c r="B13" s="24" t="s">
        <v>774</v>
      </c>
      <c r="C13" s="24" t="s">
        <v>775</v>
      </c>
      <c r="D13" s="24" t="s">
        <v>212</v>
      </c>
      <c r="E13" s="28">
        <v>60688</v>
      </c>
      <c r="F13" s="25">
        <v>128</v>
      </c>
      <c r="G13" s="26">
        <f t="shared" si="0"/>
        <v>1.01</v>
      </c>
      <c r="H13" s="24"/>
      <c r="K13" s="25">
        <v>127.9970608</v>
      </c>
      <c r="L13" s="26">
        <v>1.0133540149927001</v>
      </c>
      <c r="N13" s="8">
        <f t="shared" si="1"/>
        <v>128</v>
      </c>
    </row>
    <row r="14" spans="1:14" x14ac:dyDescent="0.2">
      <c r="B14" s="24" t="s">
        <v>776</v>
      </c>
      <c r="C14" s="24" t="s">
        <v>777</v>
      </c>
      <c r="D14" s="24" t="s">
        <v>272</v>
      </c>
      <c r="E14" s="28">
        <v>41312</v>
      </c>
      <c r="F14" s="25">
        <v>120.34</v>
      </c>
      <c r="G14" s="26">
        <f t="shared" si="0"/>
        <v>0.95</v>
      </c>
      <c r="H14" s="24"/>
      <c r="K14" s="25">
        <v>120.34185600000001</v>
      </c>
      <c r="L14" s="26">
        <v>0.95274768175983904</v>
      </c>
      <c r="N14" s="8">
        <f t="shared" si="1"/>
        <v>120.34</v>
      </c>
    </row>
    <row r="15" spans="1:14" x14ac:dyDescent="0.2">
      <c r="B15" s="24" t="s">
        <v>778</v>
      </c>
      <c r="C15" s="24" t="s">
        <v>779</v>
      </c>
      <c r="D15" s="24" t="s">
        <v>243</v>
      </c>
      <c r="E15" s="28">
        <v>6367</v>
      </c>
      <c r="F15" s="25">
        <v>120.02</v>
      </c>
      <c r="G15" s="26">
        <f t="shared" si="0"/>
        <v>0.95</v>
      </c>
      <c r="H15" s="24"/>
      <c r="K15" s="25">
        <v>120.01795</v>
      </c>
      <c r="L15" s="26">
        <v>0.95018331470696504</v>
      </c>
      <c r="N15" s="8">
        <f t="shared" si="1"/>
        <v>120.02</v>
      </c>
    </row>
    <row r="16" spans="1:14" x14ac:dyDescent="0.2">
      <c r="B16" s="24" t="s">
        <v>780</v>
      </c>
      <c r="C16" s="24" t="s">
        <v>781</v>
      </c>
      <c r="D16" s="24" t="s">
        <v>453</v>
      </c>
      <c r="E16" s="28">
        <v>3084</v>
      </c>
      <c r="F16" s="25">
        <v>115.92</v>
      </c>
      <c r="G16" s="26">
        <f t="shared" si="0"/>
        <v>0.92</v>
      </c>
      <c r="H16" s="24"/>
      <c r="K16" s="25">
        <v>115.91522399999999</v>
      </c>
      <c r="L16" s="26">
        <v>0.917701991788064</v>
      </c>
      <c r="N16" s="8">
        <f t="shared" si="1"/>
        <v>115.92</v>
      </c>
    </row>
    <row r="17" spans="2:14" x14ac:dyDescent="0.2">
      <c r="B17" s="24" t="s">
        <v>782</v>
      </c>
      <c r="C17" s="24" t="s">
        <v>783</v>
      </c>
      <c r="D17" s="24" t="s">
        <v>314</v>
      </c>
      <c r="E17" s="28">
        <v>15837</v>
      </c>
      <c r="F17" s="25">
        <v>110.88</v>
      </c>
      <c r="G17" s="26">
        <f t="shared" si="0"/>
        <v>0.88</v>
      </c>
      <c r="H17" s="24"/>
      <c r="K17" s="25">
        <v>110.8827555</v>
      </c>
      <c r="L17" s="26">
        <v>0.87785988816532801</v>
      </c>
      <c r="N17" s="8">
        <f t="shared" si="1"/>
        <v>110.88</v>
      </c>
    </row>
    <row r="18" spans="2:14" x14ac:dyDescent="0.2">
      <c r="B18" s="24" t="s">
        <v>784</v>
      </c>
      <c r="C18" s="24" t="s">
        <v>785</v>
      </c>
      <c r="D18" s="24" t="s">
        <v>272</v>
      </c>
      <c r="E18" s="28">
        <v>1366</v>
      </c>
      <c r="F18" s="25">
        <v>110.5</v>
      </c>
      <c r="G18" s="26">
        <f t="shared" si="0"/>
        <v>0.87</v>
      </c>
      <c r="H18" s="24"/>
      <c r="K18" s="25">
        <v>110.49574</v>
      </c>
      <c r="L18" s="26">
        <v>0.87479588256755703</v>
      </c>
      <c r="N18" s="8">
        <f t="shared" si="1"/>
        <v>110.5</v>
      </c>
    </row>
    <row r="19" spans="2:14" x14ac:dyDescent="0.2">
      <c r="B19" s="24" t="s">
        <v>786</v>
      </c>
      <c r="C19" s="24" t="s">
        <v>787</v>
      </c>
      <c r="D19" s="24" t="s">
        <v>398</v>
      </c>
      <c r="E19" s="28">
        <v>2352</v>
      </c>
      <c r="F19" s="25">
        <v>108.7</v>
      </c>
      <c r="G19" s="26">
        <f t="shared" si="0"/>
        <v>0.86</v>
      </c>
      <c r="H19" s="24"/>
      <c r="K19" s="25">
        <v>108.69768000000001</v>
      </c>
      <c r="L19" s="26">
        <v>0.86056062350137597</v>
      </c>
      <c r="N19" s="8">
        <f t="shared" si="1"/>
        <v>108.7</v>
      </c>
    </row>
    <row r="20" spans="2:14" x14ac:dyDescent="0.2">
      <c r="B20" s="24" t="s">
        <v>788</v>
      </c>
      <c r="C20" s="24" t="s">
        <v>789</v>
      </c>
      <c r="D20" s="24" t="s">
        <v>790</v>
      </c>
      <c r="E20" s="28">
        <v>38191</v>
      </c>
      <c r="F20" s="25">
        <v>108.24</v>
      </c>
      <c r="G20" s="26">
        <f t="shared" si="0"/>
        <v>0.86</v>
      </c>
      <c r="H20" s="24"/>
      <c r="K20" s="25">
        <v>108.2447513</v>
      </c>
      <c r="L20" s="26">
        <v>0.856974782437669</v>
      </c>
      <c r="N20" s="8">
        <f t="shared" si="1"/>
        <v>108.24</v>
      </c>
    </row>
    <row r="21" spans="2:14" x14ac:dyDescent="0.2">
      <c r="B21" s="24" t="s">
        <v>791</v>
      </c>
      <c r="C21" s="24" t="s">
        <v>792</v>
      </c>
      <c r="D21" s="24" t="s">
        <v>212</v>
      </c>
      <c r="E21" s="28">
        <v>38448</v>
      </c>
      <c r="F21" s="25">
        <v>106.6</v>
      </c>
      <c r="G21" s="26">
        <f t="shared" si="0"/>
        <v>0.84</v>
      </c>
      <c r="H21" s="24"/>
      <c r="K21" s="25">
        <v>106.59708000000001</v>
      </c>
      <c r="L21" s="26">
        <v>0.84393015221876</v>
      </c>
      <c r="N21" s="8">
        <f t="shared" si="1"/>
        <v>106.6</v>
      </c>
    </row>
    <row r="22" spans="2:14" x14ac:dyDescent="0.2">
      <c r="B22" s="24" t="s">
        <v>793</v>
      </c>
      <c r="C22" s="24" t="s">
        <v>794</v>
      </c>
      <c r="D22" s="24" t="s">
        <v>243</v>
      </c>
      <c r="E22" s="28">
        <v>12075</v>
      </c>
      <c r="F22" s="25">
        <v>104.28</v>
      </c>
      <c r="G22" s="26">
        <f t="shared" si="0"/>
        <v>0.83</v>
      </c>
      <c r="H22" s="24"/>
      <c r="K22" s="25">
        <v>104.27970000000001</v>
      </c>
      <c r="L22" s="26">
        <v>0.825583431500437</v>
      </c>
      <c r="N22" s="8">
        <f t="shared" si="1"/>
        <v>104.28</v>
      </c>
    </row>
    <row r="23" spans="2:14" x14ac:dyDescent="0.2">
      <c r="B23" s="24" t="s">
        <v>795</v>
      </c>
      <c r="C23" s="24" t="s">
        <v>796</v>
      </c>
      <c r="D23" s="24" t="s">
        <v>253</v>
      </c>
      <c r="E23" s="28">
        <v>5116</v>
      </c>
      <c r="F23" s="25">
        <v>101.89</v>
      </c>
      <c r="G23" s="26">
        <f t="shared" si="0"/>
        <v>0.81</v>
      </c>
      <c r="H23" s="24"/>
      <c r="K23" s="25">
        <v>101.89025599999999</v>
      </c>
      <c r="L23" s="26">
        <v>0.80666617937084595</v>
      </c>
      <c r="N23" s="8">
        <f t="shared" si="1"/>
        <v>101.89</v>
      </c>
    </row>
    <row r="24" spans="2:14" x14ac:dyDescent="0.2">
      <c r="B24" s="24" t="s">
        <v>797</v>
      </c>
      <c r="C24" s="24" t="s">
        <v>798</v>
      </c>
      <c r="D24" s="24" t="s">
        <v>243</v>
      </c>
      <c r="E24" s="28">
        <v>35280</v>
      </c>
      <c r="F24" s="25">
        <v>99.07</v>
      </c>
      <c r="G24" s="26">
        <f t="shared" si="0"/>
        <v>0.78</v>
      </c>
      <c r="H24" s="24"/>
      <c r="K24" s="25">
        <v>99.066239999999993</v>
      </c>
      <c r="L24" s="26">
        <v>0.78430841635568405</v>
      </c>
      <c r="N24" s="8">
        <f t="shared" si="1"/>
        <v>99.07</v>
      </c>
    </row>
    <row r="25" spans="2:14" x14ac:dyDescent="0.2">
      <c r="B25" s="24" t="s">
        <v>799</v>
      </c>
      <c r="C25" s="24" t="s">
        <v>800</v>
      </c>
      <c r="D25" s="24" t="s">
        <v>212</v>
      </c>
      <c r="E25" s="28">
        <v>46328</v>
      </c>
      <c r="F25" s="25">
        <v>99.02</v>
      </c>
      <c r="G25" s="26">
        <f t="shared" si="0"/>
        <v>0.78</v>
      </c>
      <c r="H25" s="24"/>
      <c r="K25" s="25">
        <v>99.016834399999993</v>
      </c>
      <c r="L25" s="26">
        <v>0.783917271724626</v>
      </c>
      <c r="N25" s="8">
        <f t="shared" si="1"/>
        <v>99.02</v>
      </c>
    </row>
    <row r="26" spans="2:14" x14ac:dyDescent="0.2">
      <c r="B26" s="24" t="s">
        <v>801</v>
      </c>
      <c r="C26" s="24" t="s">
        <v>802</v>
      </c>
      <c r="D26" s="24" t="s">
        <v>398</v>
      </c>
      <c r="E26" s="28">
        <v>10064</v>
      </c>
      <c r="F26" s="25">
        <v>92.57</v>
      </c>
      <c r="G26" s="26">
        <f t="shared" si="0"/>
        <v>0.73</v>
      </c>
      <c r="H26" s="24"/>
      <c r="K26" s="25">
        <v>92.573704000000006</v>
      </c>
      <c r="L26" s="26">
        <v>0.73290694368151899</v>
      </c>
      <c r="N26" s="8">
        <f t="shared" si="1"/>
        <v>92.57</v>
      </c>
    </row>
    <row r="27" spans="2:14" x14ac:dyDescent="0.2">
      <c r="B27" s="24" t="s">
        <v>803</v>
      </c>
      <c r="C27" s="24" t="s">
        <v>804</v>
      </c>
      <c r="D27" s="24" t="s">
        <v>243</v>
      </c>
      <c r="E27" s="28">
        <v>18462</v>
      </c>
      <c r="F27" s="25">
        <v>91.87</v>
      </c>
      <c r="G27" s="26">
        <f t="shared" si="0"/>
        <v>0.73</v>
      </c>
      <c r="H27" s="24"/>
      <c r="K27" s="25">
        <v>91.866911999999999</v>
      </c>
      <c r="L27" s="26">
        <v>0.72731126432381998</v>
      </c>
      <c r="N27" s="8">
        <f t="shared" si="1"/>
        <v>91.87</v>
      </c>
    </row>
    <row r="28" spans="2:14" x14ac:dyDescent="0.2">
      <c r="B28" s="24" t="s">
        <v>805</v>
      </c>
      <c r="C28" s="24" t="s">
        <v>806</v>
      </c>
      <c r="D28" s="24" t="s">
        <v>226</v>
      </c>
      <c r="E28" s="28">
        <v>7304</v>
      </c>
      <c r="F28" s="25">
        <v>91.65</v>
      </c>
      <c r="G28" s="26">
        <f t="shared" si="0"/>
        <v>0.73</v>
      </c>
      <c r="H28" s="24"/>
      <c r="K28" s="25">
        <v>91.650592000000003</v>
      </c>
      <c r="L28" s="26">
        <v>0.72559865671273005</v>
      </c>
      <c r="N28" s="8">
        <f t="shared" si="1"/>
        <v>91.65</v>
      </c>
    </row>
    <row r="29" spans="2:14" x14ac:dyDescent="0.2">
      <c r="B29" s="24" t="s">
        <v>807</v>
      </c>
      <c r="C29" s="24" t="s">
        <v>808</v>
      </c>
      <c r="D29" s="24" t="s">
        <v>212</v>
      </c>
      <c r="E29" s="28">
        <v>56059</v>
      </c>
      <c r="F29" s="25">
        <v>90.93</v>
      </c>
      <c r="G29" s="26">
        <f t="shared" si="0"/>
        <v>0.72</v>
      </c>
      <c r="H29" s="24"/>
      <c r="K29" s="25">
        <v>90.933303899999999</v>
      </c>
      <c r="L29" s="26">
        <v>0.71991987962598702</v>
      </c>
      <c r="N29" s="8">
        <f t="shared" si="1"/>
        <v>90.93</v>
      </c>
    </row>
    <row r="30" spans="2:14" x14ac:dyDescent="0.2">
      <c r="B30" s="24" t="s">
        <v>809</v>
      </c>
      <c r="C30" s="24" t="s">
        <v>810</v>
      </c>
      <c r="D30" s="24" t="s">
        <v>314</v>
      </c>
      <c r="E30" s="28">
        <v>14412</v>
      </c>
      <c r="F30" s="25">
        <v>90.36</v>
      </c>
      <c r="G30" s="26">
        <f t="shared" si="0"/>
        <v>0.72</v>
      </c>
      <c r="H30" s="24"/>
      <c r="K30" s="25">
        <v>90.356033999999994</v>
      </c>
      <c r="L30" s="26">
        <v>0.71534962803393298</v>
      </c>
      <c r="N30" s="8">
        <f t="shared" si="1"/>
        <v>90.36</v>
      </c>
    </row>
    <row r="31" spans="2:14" x14ac:dyDescent="0.2">
      <c r="B31" s="24" t="s">
        <v>811</v>
      </c>
      <c r="C31" s="24" t="s">
        <v>812</v>
      </c>
      <c r="D31" s="24" t="s">
        <v>453</v>
      </c>
      <c r="E31" s="28">
        <v>8561</v>
      </c>
      <c r="F31" s="25">
        <v>90.04</v>
      </c>
      <c r="G31" s="26">
        <f t="shared" si="0"/>
        <v>0.71</v>
      </c>
      <c r="H31" s="24"/>
      <c r="K31" s="25">
        <v>90.036036999999993</v>
      </c>
      <c r="L31" s="26">
        <v>0.71281620857329198</v>
      </c>
      <c r="N31" s="8">
        <f t="shared" si="1"/>
        <v>90.04</v>
      </c>
    </row>
    <row r="32" spans="2:14" x14ac:dyDescent="0.2">
      <c r="B32" s="24" t="s">
        <v>813</v>
      </c>
      <c r="C32" s="24" t="s">
        <v>814</v>
      </c>
      <c r="D32" s="24" t="s">
        <v>253</v>
      </c>
      <c r="E32" s="28">
        <v>5233</v>
      </c>
      <c r="F32" s="25">
        <v>89.47</v>
      </c>
      <c r="G32" s="26">
        <f t="shared" si="0"/>
        <v>0.71</v>
      </c>
      <c r="H32" s="24"/>
      <c r="K32" s="25">
        <v>89.468601000000007</v>
      </c>
      <c r="L32" s="26">
        <v>0.70832381206623596</v>
      </c>
      <c r="N32" s="8">
        <f t="shared" si="1"/>
        <v>89.47</v>
      </c>
    </row>
    <row r="33" spans="2:14" x14ac:dyDescent="0.2">
      <c r="B33" s="24" t="s">
        <v>815</v>
      </c>
      <c r="C33" s="24" t="s">
        <v>816</v>
      </c>
      <c r="D33" s="24" t="s">
        <v>453</v>
      </c>
      <c r="E33" s="28">
        <v>4132</v>
      </c>
      <c r="F33" s="25">
        <v>88.11</v>
      </c>
      <c r="G33" s="26">
        <f t="shared" si="0"/>
        <v>0.7</v>
      </c>
      <c r="H33" s="24"/>
      <c r="K33" s="25">
        <v>88.114900000000006</v>
      </c>
      <c r="L33" s="26">
        <v>0.69760654766285202</v>
      </c>
      <c r="N33" s="8">
        <f t="shared" si="1"/>
        <v>88.11</v>
      </c>
    </row>
    <row r="34" spans="2:14" x14ac:dyDescent="0.2">
      <c r="B34" s="24" t="s">
        <v>817</v>
      </c>
      <c r="C34" s="24" t="s">
        <v>818</v>
      </c>
      <c r="D34" s="24" t="s">
        <v>375</v>
      </c>
      <c r="E34" s="28">
        <v>61438</v>
      </c>
      <c r="F34" s="25">
        <v>86.16</v>
      </c>
      <c r="G34" s="26">
        <f t="shared" si="0"/>
        <v>0.68</v>
      </c>
      <c r="H34" s="24"/>
      <c r="K34" s="25">
        <v>86.160651200000004</v>
      </c>
      <c r="L34" s="26">
        <v>0.68213474029948495</v>
      </c>
      <c r="N34" s="8">
        <f t="shared" si="1"/>
        <v>86.16</v>
      </c>
    </row>
    <row r="35" spans="2:14" x14ac:dyDescent="0.2">
      <c r="B35" s="24" t="s">
        <v>819</v>
      </c>
      <c r="C35" s="24" t="s">
        <v>820</v>
      </c>
      <c r="D35" s="24" t="s">
        <v>243</v>
      </c>
      <c r="E35" s="28">
        <v>2725</v>
      </c>
      <c r="F35" s="25">
        <v>83.99</v>
      </c>
      <c r="G35" s="26">
        <f t="shared" si="0"/>
        <v>0.66</v>
      </c>
      <c r="H35" s="24"/>
      <c r="K35" s="25">
        <v>83.989949999999993</v>
      </c>
      <c r="L35" s="26">
        <v>0.66494927711290097</v>
      </c>
      <c r="N35" s="8">
        <f t="shared" si="1"/>
        <v>83.99</v>
      </c>
    </row>
    <row r="36" spans="2:14" x14ac:dyDescent="0.2">
      <c r="B36" s="24" t="s">
        <v>821</v>
      </c>
      <c r="C36" s="24" t="s">
        <v>822</v>
      </c>
      <c r="D36" s="24" t="s">
        <v>256</v>
      </c>
      <c r="E36" s="28">
        <v>184186</v>
      </c>
      <c r="F36" s="25">
        <v>81.7</v>
      </c>
      <c r="G36" s="26">
        <f t="shared" si="0"/>
        <v>0.65</v>
      </c>
      <c r="H36" s="24"/>
      <c r="K36" s="25">
        <v>81.704909599999993</v>
      </c>
      <c r="L36" s="26">
        <v>0.64685858933235296</v>
      </c>
      <c r="N36" s="8">
        <f t="shared" si="1"/>
        <v>81.7</v>
      </c>
    </row>
    <row r="37" spans="2:14" x14ac:dyDescent="0.2">
      <c r="B37" s="24" t="s">
        <v>823</v>
      </c>
      <c r="C37" s="24" t="s">
        <v>824</v>
      </c>
      <c r="D37" s="24" t="s">
        <v>253</v>
      </c>
      <c r="E37" s="28">
        <v>5310</v>
      </c>
      <c r="F37" s="25">
        <v>80.5</v>
      </c>
      <c r="G37" s="26">
        <f t="shared" si="0"/>
        <v>0.64</v>
      </c>
      <c r="H37" s="24"/>
      <c r="K37" s="25">
        <v>80.499600000000001</v>
      </c>
      <c r="L37" s="26">
        <v>0.637316141132096</v>
      </c>
      <c r="N37" s="8">
        <f t="shared" si="1"/>
        <v>80.5</v>
      </c>
    </row>
    <row r="38" spans="2:14" x14ac:dyDescent="0.2">
      <c r="B38" s="24" t="s">
        <v>825</v>
      </c>
      <c r="C38" s="24" t="s">
        <v>826</v>
      </c>
      <c r="D38" s="24" t="s">
        <v>261</v>
      </c>
      <c r="E38" s="28">
        <v>8121</v>
      </c>
      <c r="F38" s="25">
        <v>80.02</v>
      </c>
      <c r="G38" s="26">
        <f t="shared" si="0"/>
        <v>0.63</v>
      </c>
      <c r="H38" s="24"/>
      <c r="K38" s="25">
        <v>80.024333999999996</v>
      </c>
      <c r="L38" s="26">
        <v>0.633553455440101</v>
      </c>
      <c r="N38" s="8">
        <f t="shared" si="1"/>
        <v>80.02</v>
      </c>
    </row>
    <row r="39" spans="2:14" x14ac:dyDescent="0.2">
      <c r="B39" s="24" t="s">
        <v>827</v>
      </c>
      <c r="C39" s="24" t="s">
        <v>828</v>
      </c>
      <c r="D39" s="24" t="s">
        <v>253</v>
      </c>
      <c r="E39" s="28">
        <v>547</v>
      </c>
      <c r="F39" s="25">
        <v>79.89</v>
      </c>
      <c r="G39" s="26">
        <f t="shared" si="0"/>
        <v>0.63</v>
      </c>
      <c r="H39" s="24"/>
      <c r="K39" s="25">
        <v>79.889349999999993</v>
      </c>
      <c r="L39" s="26">
        <v>0.63248478575733802</v>
      </c>
      <c r="N39" s="8">
        <f t="shared" si="1"/>
        <v>79.89</v>
      </c>
    </row>
    <row r="40" spans="2:14" x14ac:dyDescent="0.2">
      <c r="B40" s="24" t="s">
        <v>829</v>
      </c>
      <c r="C40" s="24" t="s">
        <v>830</v>
      </c>
      <c r="D40" s="24" t="s">
        <v>243</v>
      </c>
      <c r="E40" s="28">
        <v>49570</v>
      </c>
      <c r="F40" s="25">
        <v>79.739999999999995</v>
      </c>
      <c r="G40" s="26">
        <f t="shared" si="0"/>
        <v>0.63</v>
      </c>
      <c r="H40" s="24"/>
      <c r="K40" s="25">
        <v>79.738302000000004</v>
      </c>
      <c r="L40" s="26">
        <v>0.63128893722534796</v>
      </c>
      <c r="N40" s="8">
        <f t="shared" si="1"/>
        <v>79.739999999999995</v>
      </c>
    </row>
    <row r="41" spans="2:14" x14ac:dyDescent="0.2">
      <c r="B41" s="24" t="s">
        <v>831</v>
      </c>
      <c r="C41" s="24" t="s">
        <v>832</v>
      </c>
      <c r="D41" s="24" t="s">
        <v>393</v>
      </c>
      <c r="E41" s="28">
        <v>8855</v>
      </c>
      <c r="F41" s="25">
        <v>79.349999999999994</v>
      </c>
      <c r="G41" s="26">
        <f t="shared" si="0"/>
        <v>0.63</v>
      </c>
      <c r="H41" s="24"/>
      <c r="K41" s="25">
        <v>79.345227499999993</v>
      </c>
      <c r="L41" s="26">
        <v>0.62817696246376697</v>
      </c>
      <c r="N41" s="8">
        <f t="shared" si="1"/>
        <v>79.349999999999994</v>
      </c>
    </row>
    <row r="42" spans="2:14" x14ac:dyDescent="0.2">
      <c r="B42" s="24" t="s">
        <v>833</v>
      </c>
      <c r="C42" s="24" t="s">
        <v>834</v>
      </c>
      <c r="D42" s="24" t="s">
        <v>706</v>
      </c>
      <c r="E42" s="28">
        <v>4069</v>
      </c>
      <c r="F42" s="25">
        <v>79.25</v>
      </c>
      <c r="G42" s="26">
        <f t="shared" si="0"/>
        <v>0.63</v>
      </c>
      <c r="H42" s="24"/>
      <c r="K42" s="25">
        <v>79.251913000000002</v>
      </c>
      <c r="L42" s="26">
        <v>0.62743819063071804</v>
      </c>
      <c r="N42" s="8">
        <f t="shared" si="1"/>
        <v>79.25</v>
      </c>
    </row>
    <row r="43" spans="2:14" x14ac:dyDescent="0.2">
      <c r="B43" s="24" t="s">
        <v>835</v>
      </c>
      <c r="C43" s="24" t="s">
        <v>836</v>
      </c>
      <c r="D43" s="24" t="s">
        <v>388</v>
      </c>
      <c r="E43" s="28">
        <v>7874</v>
      </c>
      <c r="F43" s="25">
        <v>77.900000000000006</v>
      </c>
      <c r="G43" s="26">
        <f t="shared" si="0"/>
        <v>0.62</v>
      </c>
      <c r="H43" s="24"/>
      <c r="K43" s="25">
        <v>77.901419000000004</v>
      </c>
      <c r="L43" s="26">
        <v>0.61674631607852104</v>
      </c>
      <c r="N43" s="8">
        <f t="shared" si="1"/>
        <v>77.900000000000006</v>
      </c>
    </row>
    <row r="44" spans="2:14" x14ac:dyDescent="0.2">
      <c r="B44" s="24" t="s">
        <v>837</v>
      </c>
      <c r="C44" s="24" t="s">
        <v>838</v>
      </c>
      <c r="D44" s="24" t="s">
        <v>314</v>
      </c>
      <c r="E44" s="28">
        <v>2455</v>
      </c>
      <c r="F44" s="25">
        <v>76.55</v>
      </c>
      <c r="G44" s="26">
        <f t="shared" si="0"/>
        <v>0.61</v>
      </c>
      <c r="H44" s="24"/>
      <c r="K44" s="25">
        <v>76.549355000000006</v>
      </c>
      <c r="L44" s="26">
        <v>0.60604201182056705</v>
      </c>
      <c r="N44" s="8">
        <f t="shared" si="1"/>
        <v>76.55</v>
      </c>
    </row>
    <row r="45" spans="2:14" x14ac:dyDescent="0.2">
      <c r="B45" s="24" t="s">
        <v>839</v>
      </c>
      <c r="C45" s="24" t="s">
        <v>840</v>
      </c>
      <c r="D45" s="24" t="s">
        <v>253</v>
      </c>
      <c r="E45" s="28">
        <v>39723</v>
      </c>
      <c r="F45" s="25">
        <v>75.930000000000007</v>
      </c>
      <c r="G45" s="26">
        <f t="shared" si="0"/>
        <v>0.6</v>
      </c>
      <c r="H45" s="24"/>
      <c r="K45" s="25">
        <v>75.934486800000002</v>
      </c>
      <c r="L45" s="26">
        <v>0.60117409411005795</v>
      </c>
      <c r="N45" s="8">
        <f t="shared" si="1"/>
        <v>75.930000000000007</v>
      </c>
    </row>
    <row r="46" spans="2:14" x14ac:dyDescent="0.2">
      <c r="B46" s="24" t="s">
        <v>841</v>
      </c>
      <c r="C46" s="24" t="s">
        <v>842</v>
      </c>
      <c r="D46" s="24" t="s">
        <v>314</v>
      </c>
      <c r="E46" s="28">
        <v>4320</v>
      </c>
      <c r="F46" s="25">
        <v>75.06</v>
      </c>
      <c r="G46" s="26">
        <f t="shared" si="0"/>
        <v>0.59</v>
      </c>
      <c r="H46" s="24"/>
      <c r="K46" s="25">
        <v>75.064319999999995</v>
      </c>
      <c r="L46" s="26">
        <v>0.59428497482105203</v>
      </c>
      <c r="N46" s="8">
        <f t="shared" si="1"/>
        <v>75.06</v>
      </c>
    </row>
    <row r="47" spans="2:14" x14ac:dyDescent="0.2">
      <c r="B47" s="24" t="s">
        <v>843</v>
      </c>
      <c r="C47" s="24" t="s">
        <v>844</v>
      </c>
      <c r="D47" s="24" t="s">
        <v>388</v>
      </c>
      <c r="E47" s="28">
        <v>163437</v>
      </c>
      <c r="F47" s="25">
        <v>74.709999999999994</v>
      </c>
      <c r="G47" s="26">
        <f t="shared" si="0"/>
        <v>0.59</v>
      </c>
      <c r="H47" s="24"/>
      <c r="K47" s="25">
        <v>74.707052700000006</v>
      </c>
      <c r="L47" s="26">
        <v>0.59145648602124901</v>
      </c>
      <c r="N47" s="8">
        <f t="shared" si="1"/>
        <v>74.709999999999994</v>
      </c>
    </row>
    <row r="48" spans="2:14" x14ac:dyDescent="0.2">
      <c r="B48" s="24" t="s">
        <v>845</v>
      </c>
      <c r="C48" s="24" t="s">
        <v>846</v>
      </c>
      <c r="D48" s="24" t="s">
        <v>226</v>
      </c>
      <c r="E48" s="28">
        <v>8341</v>
      </c>
      <c r="F48" s="25">
        <v>72.81</v>
      </c>
      <c r="G48" s="26">
        <f t="shared" si="0"/>
        <v>0.57999999999999996</v>
      </c>
      <c r="H48" s="24"/>
      <c r="K48" s="25">
        <v>72.812759499999999</v>
      </c>
      <c r="L48" s="26">
        <v>0.57645934774482499</v>
      </c>
      <c r="N48" s="8">
        <f t="shared" si="1"/>
        <v>72.81</v>
      </c>
    </row>
    <row r="49" spans="2:14" x14ac:dyDescent="0.2">
      <c r="B49" s="24" t="s">
        <v>847</v>
      </c>
      <c r="C49" s="24" t="s">
        <v>848</v>
      </c>
      <c r="D49" s="24" t="s">
        <v>253</v>
      </c>
      <c r="E49" s="28">
        <v>8211</v>
      </c>
      <c r="F49" s="25">
        <v>72.180000000000007</v>
      </c>
      <c r="G49" s="26">
        <f t="shared" si="0"/>
        <v>0.56999999999999995</v>
      </c>
      <c r="H49" s="24"/>
      <c r="K49" s="25">
        <v>72.182901000000001</v>
      </c>
      <c r="L49" s="26">
        <v>0.57147275167876699</v>
      </c>
      <c r="N49" s="8">
        <f t="shared" si="1"/>
        <v>72.180000000000007</v>
      </c>
    </row>
    <row r="50" spans="2:14" x14ac:dyDescent="0.2">
      <c r="B50" s="24" t="s">
        <v>849</v>
      </c>
      <c r="C50" s="24" t="s">
        <v>850</v>
      </c>
      <c r="D50" s="24" t="s">
        <v>469</v>
      </c>
      <c r="E50" s="28">
        <v>8411</v>
      </c>
      <c r="F50" s="25">
        <v>72.11</v>
      </c>
      <c r="G50" s="26">
        <f t="shared" si="0"/>
        <v>0.56999999999999995</v>
      </c>
      <c r="H50" s="24"/>
      <c r="K50" s="25">
        <v>72.111708500000006</v>
      </c>
      <c r="L50" s="26">
        <v>0.57090911994174498</v>
      </c>
      <c r="N50" s="8">
        <f t="shared" si="1"/>
        <v>72.11</v>
      </c>
    </row>
    <row r="51" spans="2:14" x14ac:dyDescent="0.2">
      <c r="B51" s="24" t="s">
        <v>851</v>
      </c>
      <c r="C51" s="24" t="s">
        <v>852</v>
      </c>
      <c r="D51" s="24" t="s">
        <v>226</v>
      </c>
      <c r="E51" s="28">
        <v>66556</v>
      </c>
      <c r="F51" s="25">
        <v>71.27</v>
      </c>
      <c r="G51" s="26">
        <f t="shared" si="0"/>
        <v>0.56000000000000005</v>
      </c>
      <c r="H51" s="24"/>
      <c r="K51" s="25">
        <v>71.268164799999994</v>
      </c>
      <c r="L51" s="26">
        <v>0.56423077600264204</v>
      </c>
      <c r="N51" s="8">
        <f t="shared" si="1"/>
        <v>71.27</v>
      </c>
    </row>
    <row r="52" spans="2:14" x14ac:dyDescent="0.2">
      <c r="B52" s="24" t="s">
        <v>853</v>
      </c>
      <c r="C52" s="24" t="s">
        <v>854</v>
      </c>
      <c r="D52" s="24" t="s">
        <v>453</v>
      </c>
      <c r="E52" s="28">
        <v>51116</v>
      </c>
      <c r="F52" s="25">
        <v>71.150000000000006</v>
      </c>
      <c r="G52" s="26">
        <f t="shared" si="0"/>
        <v>0.56000000000000005</v>
      </c>
      <c r="H52" s="24"/>
      <c r="K52" s="25">
        <v>71.148360400000001</v>
      </c>
      <c r="L52" s="26">
        <v>0.56328228336542796</v>
      </c>
      <c r="N52" s="8">
        <f t="shared" si="1"/>
        <v>71.150000000000006</v>
      </c>
    </row>
    <row r="53" spans="2:14" x14ac:dyDescent="0.2">
      <c r="B53" s="24" t="s">
        <v>855</v>
      </c>
      <c r="C53" s="24" t="s">
        <v>856</v>
      </c>
      <c r="D53" s="24" t="s">
        <v>388</v>
      </c>
      <c r="E53" s="28">
        <v>7107</v>
      </c>
      <c r="F53" s="25">
        <v>70.959999999999994</v>
      </c>
      <c r="G53" s="26">
        <f t="shared" si="0"/>
        <v>0.56000000000000005</v>
      </c>
      <c r="H53" s="24"/>
      <c r="K53" s="25">
        <v>70.956288000000001</v>
      </c>
      <c r="L53" s="26">
        <v>0.56176164424689801</v>
      </c>
      <c r="N53" s="8">
        <f t="shared" si="1"/>
        <v>70.959999999999994</v>
      </c>
    </row>
    <row r="54" spans="2:14" x14ac:dyDescent="0.2">
      <c r="B54" s="24" t="s">
        <v>857</v>
      </c>
      <c r="C54" s="24" t="s">
        <v>858</v>
      </c>
      <c r="D54" s="24" t="s">
        <v>469</v>
      </c>
      <c r="E54" s="28">
        <v>1494</v>
      </c>
      <c r="F54" s="25">
        <v>70.45</v>
      </c>
      <c r="G54" s="26">
        <f t="shared" si="0"/>
        <v>0.56000000000000005</v>
      </c>
      <c r="H54" s="24"/>
      <c r="K54" s="25">
        <v>70.451064000000002</v>
      </c>
      <c r="L54" s="26">
        <v>0.55776178076823102</v>
      </c>
      <c r="N54" s="8">
        <f t="shared" si="1"/>
        <v>70.45</v>
      </c>
    </row>
    <row r="55" spans="2:14" x14ac:dyDescent="0.2">
      <c r="B55" s="24" t="s">
        <v>859</v>
      </c>
      <c r="C55" s="24" t="s">
        <v>860</v>
      </c>
      <c r="D55" s="24" t="s">
        <v>453</v>
      </c>
      <c r="E55" s="28">
        <v>2478</v>
      </c>
      <c r="F55" s="25">
        <v>70.05</v>
      </c>
      <c r="G55" s="26">
        <f t="shared" si="0"/>
        <v>0.55000000000000004</v>
      </c>
      <c r="H55" s="24"/>
      <c r="K55" s="25">
        <v>70.048103999999995</v>
      </c>
      <c r="L55" s="26">
        <v>0.55457154240393403</v>
      </c>
      <c r="N55" s="8">
        <f t="shared" si="1"/>
        <v>70.05</v>
      </c>
    </row>
    <row r="56" spans="2:14" x14ac:dyDescent="0.2">
      <c r="B56" s="24" t="s">
        <v>861</v>
      </c>
      <c r="C56" s="24" t="s">
        <v>862</v>
      </c>
      <c r="D56" s="24" t="s">
        <v>282</v>
      </c>
      <c r="E56" s="28">
        <v>21095</v>
      </c>
      <c r="F56" s="25">
        <v>69.5</v>
      </c>
      <c r="G56" s="26">
        <f t="shared" si="0"/>
        <v>0.55000000000000004</v>
      </c>
      <c r="H56" s="24"/>
      <c r="K56" s="25">
        <v>69.495367999999999</v>
      </c>
      <c r="L56" s="26">
        <v>0.55019552594441401</v>
      </c>
      <c r="N56" s="8">
        <f t="shared" si="1"/>
        <v>69.5</v>
      </c>
    </row>
    <row r="57" spans="2:14" x14ac:dyDescent="0.2">
      <c r="B57" s="24" t="s">
        <v>863</v>
      </c>
      <c r="C57" s="24" t="s">
        <v>864</v>
      </c>
      <c r="D57" s="24" t="s">
        <v>469</v>
      </c>
      <c r="E57" s="28">
        <v>2308</v>
      </c>
      <c r="F57" s="25">
        <v>69.47</v>
      </c>
      <c r="G57" s="26">
        <f t="shared" si="0"/>
        <v>0.55000000000000004</v>
      </c>
      <c r="H57" s="24"/>
      <c r="K57" s="25">
        <v>69.468491999999998</v>
      </c>
      <c r="L57" s="26">
        <v>0.54998274838267303</v>
      </c>
      <c r="N57" s="8">
        <f t="shared" si="1"/>
        <v>69.47</v>
      </c>
    </row>
    <row r="58" spans="2:14" x14ac:dyDescent="0.2">
      <c r="B58" s="24" t="s">
        <v>865</v>
      </c>
      <c r="C58" s="24" t="s">
        <v>866</v>
      </c>
      <c r="D58" s="24" t="s">
        <v>469</v>
      </c>
      <c r="E58" s="28">
        <v>7384</v>
      </c>
      <c r="F58" s="25">
        <v>68.28</v>
      </c>
      <c r="G58" s="26">
        <f t="shared" si="0"/>
        <v>0.54</v>
      </c>
      <c r="H58" s="24"/>
      <c r="K58" s="25">
        <v>68.276156</v>
      </c>
      <c r="L58" s="26">
        <v>0.54054301230382495</v>
      </c>
      <c r="N58" s="8">
        <f t="shared" si="1"/>
        <v>68.28</v>
      </c>
    </row>
    <row r="59" spans="2:14" x14ac:dyDescent="0.2">
      <c r="B59" s="24" t="s">
        <v>867</v>
      </c>
      <c r="C59" s="24" t="s">
        <v>868</v>
      </c>
      <c r="D59" s="24" t="s">
        <v>385</v>
      </c>
      <c r="E59" s="28">
        <v>12673</v>
      </c>
      <c r="F59" s="25">
        <v>68.209999999999994</v>
      </c>
      <c r="G59" s="26">
        <f t="shared" si="0"/>
        <v>0.54</v>
      </c>
      <c r="H59" s="24"/>
      <c r="K59" s="25">
        <v>68.212422500000002</v>
      </c>
      <c r="L59" s="26">
        <v>0.54003843354466496</v>
      </c>
      <c r="N59" s="8">
        <f t="shared" si="1"/>
        <v>68.209999999999994</v>
      </c>
    </row>
    <row r="60" spans="2:14" x14ac:dyDescent="0.2">
      <c r="B60" s="24" t="s">
        <v>869</v>
      </c>
      <c r="C60" s="24" t="s">
        <v>870</v>
      </c>
      <c r="D60" s="24" t="s">
        <v>317</v>
      </c>
      <c r="E60" s="28">
        <v>6605</v>
      </c>
      <c r="F60" s="25">
        <v>67.73</v>
      </c>
      <c r="G60" s="26">
        <f t="shared" si="0"/>
        <v>0.54</v>
      </c>
      <c r="H60" s="24"/>
      <c r="K60" s="25">
        <v>67.734274999999997</v>
      </c>
      <c r="L60" s="26">
        <v>0.536252934988251</v>
      </c>
      <c r="N60" s="8">
        <f t="shared" si="1"/>
        <v>67.73</v>
      </c>
    </row>
    <row r="61" spans="2:14" x14ac:dyDescent="0.2">
      <c r="B61" s="24" t="s">
        <v>871</v>
      </c>
      <c r="C61" s="24" t="s">
        <v>872</v>
      </c>
      <c r="D61" s="24" t="s">
        <v>243</v>
      </c>
      <c r="E61" s="28">
        <v>14920</v>
      </c>
      <c r="F61" s="25">
        <v>67.42</v>
      </c>
      <c r="G61" s="26">
        <f t="shared" si="0"/>
        <v>0.53</v>
      </c>
      <c r="H61" s="24"/>
      <c r="K61" s="25">
        <v>67.423479999999998</v>
      </c>
      <c r="L61" s="26">
        <v>0.533792367853965</v>
      </c>
      <c r="N61" s="8">
        <f t="shared" si="1"/>
        <v>67.42</v>
      </c>
    </row>
    <row r="62" spans="2:14" x14ac:dyDescent="0.2">
      <c r="B62" s="24" t="s">
        <v>873</v>
      </c>
      <c r="C62" s="24" t="s">
        <v>874</v>
      </c>
      <c r="D62" s="24" t="s">
        <v>790</v>
      </c>
      <c r="E62" s="28">
        <v>20412</v>
      </c>
      <c r="F62" s="25">
        <v>67.11</v>
      </c>
      <c r="G62" s="26">
        <f t="shared" si="0"/>
        <v>0.53</v>
      </c>
      <c r="H62" s="24"/>
      <c r="K62" s="25">
        <v>67.114655999999997</v>
      </c>
      <c r="L62" s="26">
        <v>0.53134740514646095</v>
      </c>
      <c r="N62" s="8">
        <f t="shared" si="1"/>
        <v>67.11</v>
      </c>
    </row>
    <row r="63" spans="2:14" x14ac:dyDescent="0.2">
      <c r="B63" s="24" t="s">
        <v>875</v>
      </c>
      <c r="C63" s="24" t="s">
        <v>876</v>
      </c>
      <c r="D63" s="24" t="s">
        <v>469</v>
      </c>
      <c r="E63" s="28">
        <v>13839</v>
      </c>
      <c r="F63" s="25">
        <v>66.73</v>
      </c>
      <c r="G63" s="26">
        <f t="shared" si="0"/>
        <v>0.53</v>
      </c>
      <c r="H63" s="24"/>
      <c r="K63" s="25">
        <v>66.731657999999996</v>
      </c>
      <c r="L63" s="26">
        <v>0.52831520613651195</v>
      </c>
      <c r="N63" s="8">
        <f t="shared" si="1"/>
        <v>66.73</v>
      </c>
    </row>
    <row r="64" spans="2:14" x14ac:dyDescent="0.2">
      <c r="B64" s="24" t="s">
        <v>877</v>
      </c>
      <c r="C64" s="24" t="s">
        <v>878</v>
      </c>
      <c r="D64" s="24" t="s">
        <v>398</v>
      </c>
      <c r="E64" s="28">
        <v>15082</v>
      </c>
      <c r="F64" s="25">
        <v>66.44</v>
      </c>
      <c r="G64" s="26">
        <f t="shared" si="0"/>
        <v>0.53</v>
      </c>
      <c r="H64" s="24"/>
      <c r="K64" s="25">
        <v>66.443751000000006</v>
      </c>
      <c r="L64" s="26">
        <v>0.52603584352794097</v>
      </c>
      <c r="N64" s="8">
        <f t="shared" si="1"/>
        <v>66.44</v>
      </c>
    </row>
    <row r="65" spans="2:14" x14ac:dyDescent="0.2">
      <c r="B65" s="24" t="s">
        <v>879</v>
      </c>
      <c r="C65" s="24" t="s">
        <v>880</v>
      </c>
      <c r="D65" s="24" t="s">
        <v>881</v>
      </c>
      <c r="E65" s="28">
        <v>58652</v>
      </c>
      <c r="F65" s="25">
        <v>65.91</v>
      </c>
      <c r="G65" s="26">
        <f t="shared" si="0"/>
        <v>0.52</v>
      </c>
      <c r="H65" s="24"/>
      <c r="K65" s="25">
        <v>65.907252400000004</v>
      </c>
      <c r="L65" s="26">
        <v>0.52178837872718697</v>
      </c>
      <c r="N65" s="8">
        <f t="shared" si="1"/>
        <v>65.91</v>
      </c>
    </row>
    <row r="66" spans="2:14" x14ac:dyDescent="0.2">
      <c r="B66" s="24" t="s">
        <v>882</v>
      </c>
      <c r="C66" s="24" t="s">
        <v>883</v>
      </c>
      <c r="D66" s="24" t="s">
        <v>256</v>
      </c>
      <c r="E66" s="28">
        <v>40527</v>
      </c>
      <c r="F66" s="25">
        <v>65.63</v>
      </c>
      <c r="G66" s="26">
        <f t="shared" si="0"/>
        <v>0.52</v>
      </c>
      <c r="H66" s="24"/>
      <c r="K66" s="25">
        <v>65.6334765</v>
      </c>
      <c r="L66" s="26">
        <v>0.51962089217914198</v>
      </c>
      <c r="N66" s="8">
        <f t="shared" si="1"/>
        <v>65.63</v>
      </c>
    </row>
    <row r="67" spans="2:14" x14ac:dyDescent="0.2">
      <c r="B67" s="24" t="s">
        <v>884</v>
      </c>
      <c r="C67" s="24" t="s">
        <v>885</v>
      </c>
      <c r="D67" s="24" t="s">
        <v>253</v>
      </c>
      <c r="E67" s="28">
        <v>3554</v>
      </c>
      <c r="F67" s="25">
        <v>65.41</v>
      </c>
      <c r="G67" s="26">
        <f t="shared" si="0"/>
        <v>0.52</v>
      </c>
      <c r="H67" s="24"/>
      <c r="K67" s="25">
        <v>65.407815999999997</v>
      </c>
      <c r="L67" s="26">
        <v>0.51783433573580695</v>
      </c>
      <c r="N67" s="8">
        <f t="shared" si="1"/>
        <v>65.41</v>
      </c>
    </row>
    <row r="68" spans="2:14" x14ac:dyDescent="0.2">
      <c r="B68" s="24" t="s">
        <v>886</v>
      </c>
      <c r="C68" s="24" t="s">
        <v>887</v>
      </c>
      <c r="D68" s="24" t="s">
        <v>320</v>
      </c>
      <c r="E68" s="28">
        <v>14610</v>
      </c>
      <c r="F68" s="25">
        <v>65.27</v>
      </c>
      <c r="G68" s="26">
        <f t="shared" si="0"/>
        <v>0.52</v>
      </c>
      <c r="H68" s="24"/>
      <c r="K68" s="25">
        <v>65.270174999999995</v>
      </c>
      <c r="L68" s="26">
        <v>0.51674463055737596</v>
      </c>
      <c r="N68" s="8">
        <f t="shared" si="1"/>
        <v>65.27</v>
      </c>
    </row>
    <row r="69" spans="2:14" x14ac:dyDescent="0.2">
      <c r="B69" s="24" t="s">
        <v>888</v>
      </c>
      <c r="C69" s="24" t="s">
        <v>889</v>
      </c>
      <c r="D69" s="24" t="s">
        <v>398</v>
      </c>
      <c r="E69" s="28">
        <v>4316</v>
      </c>
      <c r="F69" s="25">
        <v>64.819999999999993</v>
      </c>
      <c r="G69" s="26">
        <f t="shared" si="0"/>
        <v>0.51</v>
      </c>
      <c r="H69" s="24"/>
      <c r="K69" s="25">
        <v>64.822004000000007</v>
      </c>
      <c r="L69" s="26">
        <v>0.51319645625232002</v>
      </c>
      <c r="N69" s="8">
        <f t="shared" si="1"/>
        <v>64.819999999999993</v>
      </c>
    </row>
    <row r="70" spans="2:14" x14ac:dyDescent="0.2">
      <c r="B70" s="24" t="s">
        <v>890</v>
      </c>
      <c r="C70" s="24" t="s">
        <v>891</v>
      </c>
      <c r="D70" s="24" t="s">
        <v>243</v>
      </c>
      <c r="E70" s="28">
        <v>11984</v>
      </c>
      <c r="F70" s="25">
        <v>64.31</v>
      </c>
      <c r="G70" s="26">
        <f t="shared" si="0"/>
        <v>0.51</v>
      </c>
      <c r="H70" s="24"/>
      <c r="K70" s="25">
        <v>64.306144000000003</v>
      </c>
      <c r="L70" s="26">
        <v>0.50911238745490495</v>
      </c>
      <c r="N70" s="8">
        <f t="shared" si="1"/>
        <v>64.31</v>
      </c>
    </row>
    <row r="71" spans="2:14" x14ac:dyDescent="0.2">
      <c r="B71" s="24" t="s">
        <v>892</v>
      </c>
      <c r="C71" s="24" t="s">
        <v>893</v>
      </c>
      <c r="D71" s="24" t="s">
        <v>277</v>
      </c>
      <c r="E71" s="28">
        <v>6374</v>
      </c>
      <c r="F71" s="25">
        <v>63.34</v>
      </c>
      <c r="G71" s="26">
        <f t="shared" si="0"/>
        <v>0.5</v>
      </c>
      <c r="H71" s="24"/>
      <c r="K71" s="25">
        <v>63.341625000000001</v>
      </c>
      <c r="L71" s="26">
        <v>0.50147628085153595</v>
      </c>
      <c r="N71" s="8">
        <f t="shared" si="1"/>
        <v>63.34</v>
      </c>
    </row>
    <row r="72" spans="2:14" x14ac:dyDescent="0.2">
      <c r="B72" s="24" t="s">
        <v>894</v>
      </c>
      <c r="C72" s="24" t="s">
        <v>895</v>
      </c>
      <c r="D72" s="24" t="s">
        <v>388</v>
      </c>
      <c r="E72" s="28">
        <v>7383</v>
      </c>
      <c r="F72" s="25">
        <v>63.18</v>
      </c>
      <c r="G72" s="26">
        <f t="shared" ref="G72:G135" si="2">ROUND(F72/$F$264*100,2)</f>
        <v>0.5</v>
      </c>
      <c r="H72" s="24"/>
      <c r="K72" s="25">
        <v>63.176330999999998</v>
      </c>
      <c r="L72" s="26">
        <v>0.50016764659456703</v>
      </c>
      <c r="N72" s="8">
        <f t="shared" ref="N72:N135" si="3">ROUND(F72,2)</f>
        <v>63.18</v>
      </c>
    </row>
    <row r="73" spans="2:14" x14ac:dyDescent="0.2">
      <c r="B73" s="24" t="s">
        <v>896</v>
      </c>
      <c r="C73" s="24" t="s">
        <v>897</v>
      </c>
      <c r="D73" s="24" t="s">
        <v>272</v>
      </c>
      <c r="E73" s="28">
        <v>5345</v>
      </c>
      <c r="F73" s="25">
        <v>62.37</v>
      </c>
      <c r="G73" s="26">
        <f t="shared" si="2"/>
        <v>0.49</v>
      </c>
      <c r="H73" s="24"/>
      <c r="K73" s="25">
        <v>62.365459999999999</v>
      </c>
      <c r="L73" s="26">
        <v>0.493747972749282</v>
      </c>
      <c r="N73" s="8">
        <f t="shared" si="3"/>
        <v>62.37</v>
      </c>
    </row>
    <row r="74" spans="2:14" x14ac:dyDescent="0.2">
      <c r="B74" s="24" t="s">
        <v>898</v>
      </c>
      <c r="C74" s="24" t="s">
        <v>899</v>
      </c>
      <c r="D74" s="24" t="s">
        <v>706</v>
      </c>
      <c r="E74" s="28">
        <v>5438</v>
      </c>
      <c r="F74" s="25">
        <v>62.33</v>
      </c>
      <c r="G74" s="26">
        <f t="shared" si="2"/>
        <v>0.49</v>
      </c>
      <c r="H74" s="24"/>
      <c r="K74" s="25">
        <v>62.330356000000002</v>
      </c>
      <c r="L74" s="26">
        <v>0.49347005402896099</v>
      </c>
      <c r="N74" s="8">
        <f t="shared" si="3"/>
        <v>62.33</v>
      </c>
    </row>
    <row r="75" spans="2:14" x14ac:dyDescent="0.2">
      <c r="B75" s="24" t="s">
        <v>900</v>
      </c>
      <c r="C75" s="24" t="s">
        <v>901</v>
      </c>
      <c r="D75" s="24" t="s">
        <v>388</v>
      </c>
      <c r="E75" s="28">
        <v>482</v>
      </c>
      <c r="F75" s="25">
        <v>62.2</v>
      </c>
      <c r="G75" s="26">
        <f t="shared" si="2"/>
        <v>0.49</v>
      </c>
      <c r="H75" s="24"/>
      <c r="K75" s="25">
        <v>62.202100000000002</v>
      </c>
      <c r="L75" s="26">
        <v>0.49245464998972299</v>
      </c>
      <c r="N75" s="8">
        <f t="shared" si="3"/>
        <v>62.2</v>
      </c>
    </row>
    <row r="76" spans="2:14" x14ac:dyDescent="0.2">
      <c r="B76" s="24" t="s">
        <v>902</v>
      </c>
      <c r="C76" s="24" t="s">
        <v>903</v>
      </c>
      <c r="D76" s="24" t="s">
        <v>217</v>
      </c>
      <c r="E76" s="28">
        <v>31103</v>
      </c>
      <c r="F76" s="25">
        <v>62.09</v>
      </c>
      <c r="G76" s="26">
        <f t="shared" si="2"/>
        <v>0.49</v>
      </c>
      <c r="H76" s="24"/>
      <c r="K76" s="25">
        <v>62.094029200000001</v>
      </c>
      <c r="L76" s="26">
        <v>0.491599052381474</v>
      </c>
      <c r="N76" s="8">
        <f t="shared" si="3"/>
        <v>62.09</v>
      </c>
    </row>
    <row r="77" spans="2:14" x14ac:dyDescent="0.2">
      <c r="B77" s="24" t="s">
        <v>904</v>
      </c>
      <c r="C77" s="24" t="s">
        <v>905</v>
      </c>
      <c r="D77" s="24" t="s">
        <v>398</v>
      </c>
      <c r="E77" s="28">
        <v>1024</v>
      </c>
      <c r="F77" s="25">
        <v>62.04</v>
      </c>
      <c r="G77" s="26">
        <f t="shared" si="2"/>
        <v>0.49</v>
      </c>
      <c r="H77" s="24"/>
      <c r="K77" s="25">
        <v>62.044159999999998</v>
      </c>
      <c r="L77" s="26">
        <v>0.49120423742456298</v>
      </c>
      <c r="N77" s="8">
        <f t="shared" si="3"/>
        <v>62.04</v>
      </c>
    </row>
    <row r="78" spans="2:14" x14ac:dyDescent="0.2">
      <c r="B78" s="24" t="s">
        <v>906</v>
      </c>
      <c r="C78" s="24" t="s">
        <v>907</v>
      </c>
      <c r="D78" s="24" t="s">
        <v>243</v>
      </c>
      <c r="E78" s="28">
        <v>5073</v>
      </c>
      <c r="F78" s="25">
        <v>61.69</v>
      </c>
      <c r="G78" s="26">
        <f t="shared" si="2"/>
        <v>0.49</v>
      </c>
      <c r="H78" s="24"/>
      <c r="K78" s="25">
        <v>61.68768</v>
      </c>
      <c r="L78" s="26">
        <v>0.488381981686761</v>
      </c>
      <c r="N78" s="8">
        <f t="shared" si="3"/>
        <v>61.69</v>
      </c>
    </row>
    <row r="79" spans="2:14" x14ac:dyDescent="0.2">
      <c r="B79" s="24" t="s">
        <v>908</v>
      </c>
      <c r="C79" s="24" t="s">
        <v>909</v>
      </c>
      <c r="D79" s="24" t="s">
        <v>382</v>
      </c>
      <c r="E79" s="28">
        <v>7989</v>
      </c>
      <c r="F79" s="25">
        <v>61.18</v>
      </c>
      <c r="G79" s="26">
        <f t="shared" si="2"/>
        <v>0.48</v>
      </c>
      <c r="H79" s="24"/>
      <c r="K79" s="25">
        <v>61.175767499999999</v>
      </c>
      <c r="L79" s="26">
        <v>0.48432916528646403</v>
      </c>
      <c r="N79" s="8">
        <f t="shared" si="3"/>
        <v>61.18</v>
      </c>
    </row>
    <row r="80" spans="2:14" x14ac:dyDescent="0.2">
      <c r="B80" s="24" t="s">
        <v>910</v>
      </c>
      <c r="C80" s="24" t="s">
        <v>911</v>
      </c>
      <c r="D80" s="24" t="s">
        <v>393</v>
      </c>
      <c r="E80" s="28">
        <v>8753</v>
      </c>
      <c r="F80" s="25">
        <v>61.11</v>
      </c>
      <c r="G80" s="26">
        <f t="shared" si="2"/>
        <v>0.48</v>
      </c>
      <c r="H80" s="24"/>
      <c r="K80" s="25">
        <v>61.109069499999997</v>
      </c>
      <c r="L80" s="26">
        <v>0.48380111655105201</v>
      </c>
      <c r="N80" s="8">
        <f t="shared" si="3"/>
        <v>61.11</v>
      </c>
    </row>
    <row r="81" spans="2:14" x14ac:dyDescent="0.2">
      <c r="B81" s="24" t="s">
        <v>912</v>
      </c>
      <c r="C81" s="24" t="s">
        <v>913</v>
      </c>
      <c r="D81" s="24" t="s">
        <v>453</v>
      </c>
      <c r="E81" s="28">
        <v>967</v>
      </c>
      <c r="F81" s="25">
        <v>60.97</v>
      </c>
      <c r="G81" s="26">
        <f t="shared" si="2"/>
        <v>0.48</v>
      </c>
      <c r="H81" s="24"/>
      <c r="K81" s="25">
        <v>60.969349999999999</v>
      </c>
      <c r="L81" s="26">
        <v>0.48269495586726102</v>
      </c>
      <c r="N81" s="8">
        <f t="shared" si="3"/>
        <v>60.97</v>
      </c>
    </row>
    <row r="82" spans="2:14" x14ac:dyDescent="0.2">
      <c r="B82" s="24" t="s">
        <v>914</v>
      </c>
      <c r="C82" s="24" t="s">
        <v>915</v>
      </c>
      <c r="D82" s="24" t="s">
        <v>469</v>
      </c>
      <c r="E82" s="28">
        <v>389</v>
      </c>
      <c r="F82" s="25">
        <v>60.4</v>
      </c>
      <c r="G82" s="26">
        <f t="shared" si="2"/>
        <v>0.48</v>
      </c>
      <c r="H82" s="24"/>
      <c r="K82" s="25">
        <v>60.403919999999999</v>
      </c>
      <c r="L82" s="26">
        <v>0.478218440882337</v>
      </c>
      <c r="N82" s="8">
        <f t="shared" si="3"/>
        <v>60.4</v>
      </c>
    </row>
    <row r="83" spans="2:14" x14ac:dyDescent="0.2">
      <c r="B83" s="24" t="s">
        <v>916</v>
      </c>
      <c r="C83" s="24" t="s">
        <v>917</v>
      </c>
      <c r="D83" s="24" t="s">
        <v>243</v>
      </c>
      <c r="E83" s="28">
        <v>349</v>
      </c>
      <c r="F83" s="25">
        <v>60.2</v>
      </c>
      <c r="G83" s="26">
        <f t="shared" si="2"/>
        <v>0.48</v>
      </c>
      <c r="H83" s="24"/>
      <c r="K83" s="25">
        <v>60.195520000000002</v>
      </c>
      <c r="L83" s="26">
        <v>0.47656853599073601</v>
      </c>
      <c r="N83" s="8">
        <f t="shared" si="3"/>
        <v>60.2</v>
      </c>
    </row>
    <row r="84" spans="2:14" x14ac:dyDescent="0.2">
      <c r="B84" s="24" t="s">
        <v>918</v>
      </c>
      <c r="C84" s="24" t="s">
        <v>919</v>
      </c>
      <c r="D84" s="24" t="s">
        <v>469</v>
      </c>
      <c r="E84" s="28">
        <v>7243</v>
      </c>
      <c r="F84" s="25">
        <v>58.93</v>
      </c>
      <c r="G84" s="26">
        <f t="shared" si="2"/>
        <v>0.47</v>
      </c>
      <c r="H84" s="24"/>
      <c r="K84" s="25">
        <v>58.929048000000002</v>
      </c>
      <c r="L84" s="26">
        <v>0.46654186445582402</v>
      </c>
      <c r="N84" s="8">
        <f t="shared" si="3"/>
        <v>58.93</v>
      </c>
    </row>
    <row r="85" spans="2:14" x14ac:dyDescent="0.2">
      <c r="B85" s="24" t="s">
        <v>920</v>
      </c>
      <c r="C85" s="24" t="s">
        <v>921</v>
      </c>
      <c r="D85" s="24" t="s">
        <v>256</v>
      </c>
      <c r="E85" s="28">
        <v>8911</v>
      </c>
      <c r="F85" s="25">
        <v>58.01</v>
      </c>
      <c r="G85" s="26">
        <f t="shared" si="2"/>
        <v>0.46</v>
      </c>
      <c r="H85" s="24"/>
      <c r="K85" s="25">
        <v>58.006154500000001</v>
      </c>
      <c r="L85" s="26">
        <v>0.45923530735372797</v>
      </c>
      <c r="N85" s="8">
        <f t="shared" si="3"/>
        <v>58.01</v>
      </c>
    </row>
    <row r="86" spans="2:14" x14ac:dyDescent="0.2">
      <c r="B86" s="24" t="s">
        <v>922</v>
      </c>
      <c r="C86" s="24" t="s">
        <v>923</v>
      </c>
      <c r="D86" s="24" t="s">
        <v>382</v>
      </c>
      <c r="E86" s="28">
        <v>18507</v>
      </c>
      <c r="F86" s="25">
        <v>57.29</v>
      </c>
      <c r="G86" s="26">
        <f t="shared" si="2"/>
        <v>0.45</v>
      </c>
      <c r="H86" s="24"/>
      <c r="K86" s="25">
        <v>57.288418499999999</v>
      </c>
      <c r="L86" s="26">
        <v>0.45355298423818902</v>
      </c>
      <c r="N86" s="8">
        <f t="shared" si="3"/>
        <v>57.29</v>
      </c>
    </row>
    <row r="87" spans="2:14" x14ac:dyDescent="0.2">
      <c r="B87" s="24" t="s">
        <v>924</v>
      </c>
      <c r="C87" s="24" t="s">
        <v>925</v>
      </c>
      <c r="D87" s="24" t="s">
        <v>220</v>
      </c>
      <c r="E87" s="28">
        <v>5850</v>
      </c>
      <c r="F87" s="25">
        <v>57.01</v>
      </c>
      <c r="G87" s="26">
        <f t="shared" si="2"/>
        <v>0.45</v>
      </c>
      <c r="H87" s="24"/>
      <c r="K87" s="25">
        <v>57.014099999999999</v>
      </c>
      <c r="L87" s="26">
        <v>0.45138120192049902</v>
      </c>
      <c r="N87" s="8">
        <f t="shared" si="3"/>
        <v>57.01</v>
      </c>
    </row>
    <row r="88" spans="2:14" x14ac:dyDescent="0.2">
      <c r="B88" s="24" t="s">
        <v>926</v>
      </c>
      <c r="C88" s="24" t="s">
        <v>927</v>
      </c>
      <c r="D88" s="24" t="s">
        <v>928</v>
      </c>
      <c r="E88" s="28">
        <v>3362</v>
      </c>
      <c r="F88" s="25">
        <v>56.8</v>
      </c>
      <c r="G88" s="26">
        <f t="shared" si="2"/>
        <v>0.45</v>
      </c>
      <c r="H88" s="24"/>
      <c r="K88" s="25">
        <v>56.797628000000003</v>
      </c>
      <c r="L88" s="26">
        <v>0.44966739092388402</v>
      </c>
      <c r="N88" s="8">
        <f t="shared" si="3"/>
        <v>56.8</v>
      </c>
    </row>
    <row r="89" spans="2:14" x14ac:dyDescent="0.2">
      <c r="B89" s="24" t="s">
        <v>929</v>
      </c>
      <c r="C89" s="24" t="s">
        <v>930</v>
      </c>
      <c r="D89" s="24" t="s">
        <v>220</v>
      </c>
      <c r="E89" s="28">
        <v>7363</v>
      </c>
      <c r="F89" s="25">
        <v>56.19</v>
      </c>
      <c r="G89" s="26">
        <f t="shared" si="2"/>
        <v>0.44</v>
      </c>
      <c r="H89" s="24"/>
      <c r="K89" s="25">
        <v>56.187052999999999</v>
      </c>
      <c r="L89" s="26">
        <v>0.44483346252086398</v>
      </c>
      <c r="N89" s="8">
        <f t="shared" si="3"/>
        <v>56.19</v>
      </c>
    </row>
    <row r="90" spans="2:14" x14ac:dyDescent="0.2">
      <c r="B90" s="24" t="s">
        <v>931</v>
      </c>
      <c r="C90" s="24" t="s">
        <v>932</v>
      </c>
      <c r="D90" s="24" t="s">
        <v>253</v>
      </c>
      <c r="E90" s="28">
        <v>5185</v>
      </c>
      <c r="F90" s="25">
        <v>55.97</v>
      </c>
      <c r="G90" s="26">
        <f t="shared" si="2"/>
        <v>0.44</v>
      </c>
      <c r="H90" s="24"/>
      <c r="K90" s="25">
        <v>55.966889999999999</v>
      </c>
      <c r="L90" s="26">
        <v>0.44309042984020403</v>
      </c>
      <c r="N90" s="8">
        <f t="shared" si="3"/>
        <v>55.97</v>
      </c>
    </row>
    <row r="91" spans="2:14" x14ac:dyDescent="0.2">
      <c r="B91" s="24" t="s">
        <v>933</v>
      </c>
      <c r="C91" s="24" t="s">
        <v>934</v>
      </c>
      <c r="D91" s="24" t="s">
        <v>243</v>
      </c>
      <c r="E91" s="28">
        <v>17356</v>
      </c>
      <c r="F91" s="25">
        <v>55.5</v>
      </c>
      <c r="G91" s="26">
        <f t="shared" si="2"/>
        <v>0.44</v>
      </c>
      <c r="H91" s="24"/>
      <c r="K91" s="25">
        <v>55.495809999999999</v>
      </c>
      <c r="L91" s="26">
        <v>0.43936088475222201</v>
      </c>
      <c r="N91" s="8">
        <f t="shared" si="3"/>
        <v>55.5</v>
      </c>
    </row>
    <row r="92" spans="2:14" x14ac:dyDescent="0.2">
      <c r="B92" s="24" t="s">
        <v>935</v>
      </c>
      <c r="C92" s="24" t="s">
        <v>936</v>
      </c>
      <c r="D92" s="24" t="s">
        <v>253</v>
      </c>
      <c r="E92" s="28">
        <v>6434</v>
      </c>
      <c r="F92" s="25">
        <v>55.38</v>
      </c>
      <c r="G92" s="26">
        <f t="shared" si="2"/>
        <v>0.44</v>
      </c>
      <c r="H92" s="24"/>
      <c r="K92" s="25">
        <v>55.377437999999998</v>
      </c>
      <c r="L92" s="26">
        <v>0.43842373244018401</v>
      </c>
      <c r="N92" s="8">
        <f t="shared" si="3"/>
        <v>55.38</v>
      </c>
    </row>
    <row r="93" spans="2:14" x14ac:dyDescent="0.2">
      <c r="B93" s="24" t="s">
        <v>937</v>
      </c>
      <c r="C93" s="24" t="s">
        <v>938</v>
      </c>
      <c r="D93" s="24" t="s">
        <v>790</v>
      </c>
      <c r="E93" s="28">
        <v>1375</v>
      </c>
      <c r="F93" s="25">
        <v>55.22</v>
      </c>
      <c r="G93" s="26">
        <f t="shared" si="2"/>
        <v>0.44</v>
      </c>
      <c r="H93" s="24"/>
      <c r="K93" s="25">
        <v>55.215874999999997</v>
      </c>
      <c r="L93" s="26">
        <v>0.437144636547662</v>
      </c>
      <c r="N93" s="8">
        <f t="shared" si="3"/>
        <v>55.22</v>
      </c>
    </row>
    <row r="94" spans="2:14" x14ac:dyDescent="0.2">
      <c r="B94" s="24" t="s">
        <v>939</v>
      </c>
      <c r="C94" s="24" t="s">
        <v>940</v>
      </c>
      <c r="D94" s="24" t="s">
        <v>253</v>
      </c>
      <c r="E94" s="28">
        <v>3471</v>
      </c>
      <c r="F94" s="25">
        <v>55.05</v>
      </c>
      <c r="G94" s="26">
        <f t="shared" si="2"/>
        <v>0.44</v>
      </c>
      <c r="H94" s="24"/>
      <c r="K94" s="25">
        <v>55.046588999999997</v>
      </c>
      <c r="L94" s="26">
        <v>0.43580439758662698</v>
      </c>
      <c r="N94" s="8">
        <f t="shared" si="3"/>
        <v>55.05</v>
      </c>
    </row>
    <row r="95" spans="2:14" x14ac:dyDescent="0.2">
      <c r="B95" s="24" t="s">
        <v>941</v>
      </c>
      <c r="C95" s="24" t="s">
        <v>942</v>
      </c>
      <c r="D95" s="24" t="s">
        <v>226</v>
      </c>
      <c r="E95" s="28">
        <v>26290</v>
      </c>
      <c r="F95" s="25">
        <v>54.57</v>
      </c>
      <c r="G95" s="26">
        <f t="shared" si="2"/>
        <v>0.43</v>
      </c>
      <c r="H95" s="24"/>
      <c r="K95" s="25">
        <v>54.572781999999997</v>
      </c>
      <c r="L95" s="26">
        <v>0.43205326281227602</v>
      </c>
      <c r="N95" s="8">
        <f t="shared" si="3"/>
        <v>54.57</v>
      </c>
    </row>
    <row r="96" spans="2:14" x14ac:dyDescent="0.2">
      <c r="B96" s="24" t="s">
        <v>943</v>
      </c>
      <c r="C96" s="24" t="s">
        <v>944</v>
      </c>
      <c r="D96" s="24" t="s">
        <v>388</v>
      </c>
      <c r="E96" s="28">
        <v>789</v>
      </c>
      <c r="F96" s="25">
        <v>53.6</v>
      </c>
      <c r="G96" s="26">
        <f t="shared" si="2"/>
        <v>0.42</v>
      </c>
      <c r="H96" s="24"/>
      <c r="K96" s="25">
        <v>53.600715000000001</v>
      </c>
      <c r="L96" s="26">
        <v>0.42435739861715099</v>
      </c>
      <c r="N96" s="8">
        <f t="shared" si="3"/>
        <v>53.6</v>
      </c>
    </row>
    <row r="97" spans="2:14" x14ac:dyDescent="0.2">
      <c r="B97" s="24" t="s">
        <v>945</v>
      </c>
      <c r="C97" s="24" t="s">
        <v>946</v>
      </c>
      <c r="D97" s="24" t="s">
        <v>256</v>
      </c>
      <c r="E97" s="28">
        <v>306437</v>
      </c>
      <c r="F97" s="25">
        <v>53.41</v>
      </c>
      <c r="G97" s="26">
        <f t="shared" si="2"/>
        <v>0.42</v>
      </c>
      <c r="H97" s="24"/>
      <c r="K97" s="25">
        <v>53.4119691</v>
      </c>
      <c r="L97" s="26">
        <v>0.422863095432508</v>
      </c>
      <c r="N97" s="8">
        <f t="shared" si="3"/>
        <v>53.41</v>
      </c>
    </row>
    <row r="98" spans="2:14" x14ac:dyDescent="0.2">
      <c r="B98" s="24" t="s">
        <v>947</v>
      </c>
      <c r="C98" s="24" t="s">
        <v>948</v>
      </c>
      <c r="D98" s="24" t="s">
        <v>320</v>
      </c>
      <c r="E98" s="28">
        <v>15418</v>
      </c>
      <c r="F98" s="25">
        <v>53.35</v>
      </c>
      <c r="G98" s="26">
        <f t="shared" si="2"/>
        <v>0.42</v>
      </c>
      <c r="H98" s="24"/>
      <c r="K98" s="25">
        <v>53.353988999999999</v>
      </c>
      <c r="L98" s="26">
        <v>0.422404066398892</v>
      </c>
      <c r="N98" s="8">
        <f t="shared" si="3"/>
        <v>53.35</v>
      </c>
    </row>
    <row r="99" spans="2:14" x14ac:dyDescent="0.2">
      <c r="B99" s="24" t="s">
        <v>949</v>
      </c>
      <c r="C99" s="24" t="s">
        <v>950</v>
      </c>
      <c r="D99" s="24" t="s">
        <v>359</v>
      </c>
      <c r="E99" s="28">
        <v>31944</v>
      </c>
      <c r="F99" s="25">
        <v>53.13</v>
      </c>
      <c r="G99" s="26">
        <f t="shared" si="2"/>
        <v>0.42</v>
      </c>
      <c r="H99" s="24"/>
      <c r="K99" s="25">
        <v>53.126066399999999</v>
      </c>
      <c r="L99" s="26">
        <v>0.42059960088715298</v>
      </c>
      <c r="N99" s="8">
        <f t="shared" si="3"/>
        <v>53.13</v>
      </c>
    </row>
    <row r="100" spans="2:14" x14ac:dyDescent="0.2">
      <c r="B100" s="24" t="s">
        <v>951</v>
      </c>
      <c r="C100" s="24" t="s">
        <v>952</v>
      </c>
      <c r="D100" s="24" t="s">
        <v>469</v>
      </c>
      <c r="E100" s="28">
        <v>11346</v>
      </c>
      <c r="F100" s="25">
        <v>52.12</v>
      </c>
      <c r="G100" s="26">
        <f t="shared" si="2"/>
        <v>0.41</v>
      </c>
      <c r="H100" s="24"/>
      <c r="K100" s="25">
        <v>52.117851000000002</v>
      </c>
      <c r="L100" s="26">
        <v>0.41261754944642598</v>
      </c>
      <c r="N100" s="8">
        <f t="shared" si="3"/>
        <v>52.12</v>
      </c>
    </row>
    <row r="101" spans="2:14" x14ac:dyDescent="0.2">
      <c r="B101" s="24" t="s">
        <v>953</v>
      </c>
      <c r="C101" s="24" t="s">
        <v>954</v>
      </c>
      <c r="D101" s="24" t="s">
        <v>236</v>
      </c>
      <c r="E101" s="28">
        <v>308</v>
      </c>
      <c r="F101" s="25">
        <v>51.73</v>
      </c>
      <c r="G101" s="26">
        <f t="shared" si="2"/>
        <v>0.41</v>
      </c>
      <c r="H101" s="24"/>
      <c r="K101" s="25">
        <v>51.7286</v>
      </c>
      <c r="L101" s="26">
        <v>0.40953584537271898</v>
      </c>
      <c r="N101" s="8">
        <f t="shared" si="3"/>
        <v>51.73</v>
      </c>
    </row>
    <row r="102" spans="2:14" x14ac:dyDescent="0.2">
      <c r="B102" s="24" t="s">
        <v>955</v>
      </c>
      <c r="C102" s="24" t="s">
        <v>956</v>
      </c>
      <c r="D102" s="24" t="s">
        <v>272</v>
      </c>
      <c r="E102" s="28">
        <v>10286</v>
      </c>
      <c r="F102" s="25">
        <v>51.67</v>
      </c>
      <c r="G102" s="26">
        <f t="shared" si="2"/>
        <v>0.41</v>
      </c>
      <c r="H102" s="24"/>
      <c r="K102" s="25">
        <v>51.666578000000001</v>
      </c>
      <c r="L102" s="26">
        <v>0.40904481657623698</v>
      </c>
      <c r="N102" s="8">
        <f t="shared" si="3"/>
        <v>51.67</v>
      </c>
    </row>
    <row r="103" spans="2:14" x14ac:dyDescent="0.2">
      <c r="B103" s="24" t="s">
        <v>957</v>
      </c>
      <c r="C103" s="24" t="s">
        <v>958</v>
      </c>
      <c r="D103" s="24" t="s">
        <v>498</v>
      </c>
      <c r="E103" s="28">
        <v>1229</v>
      </c>
      <c r="F103" s="25">
        <v>51.3</v>
      </c>
      <c r="G103" s="26">
        <f t="shared" si="2"/>
        <v>0.41</v>
      </c>
      <c r="H103" s="24"/>
      <c r="K103" s="25">
        <v>51.296002000000001</v>
      </c>
      <c r="L103" s="26">
        <v>0.40611096266496099</v>
      </c>
      <c r="N103" s="8">
        <f t="shared" si="3"/>
        <v>51.3</v>
      </c>
    </row>
    <row r="104" spans="2:14" x14ac:dyDescent="0.2">
      <c r="B104" s="24" t="s">
        <v>959</v>
      </c>
      <c r="C104" s="24" t="s">
        <v>960</v>
      </c>
      <c r="D104" s="24" t="s">
        <v>246</v>
      </c>
      <c r="E104" s="28">
        <v>13776</v>
      </c>
      <c r="F104" s="25">
        <v>50.12</v>
      </c>
      <c r="G104" s="26">
        <f t="shared" si="2"/>
        <v>0.4</v>
      </c>
      <c r="H104" s="24"/>
      <c r="K104" s="25">
        <v>50.117088000000003</v>
      </c>
      <c r="L104" s="26">
        <v>0.39677748869482099</v>
      </c>
      <c r="N104" s="8">
        <f t="shared" si="3"/>
        <v>50.12</v>
      </c>
    </row>
    <row r="105" spans="2:14" x14ac:dyDescent="0.2">
      <c r="B105" s="24" t="s">
        <v>961</v>
      </c>
      <c r="C105" s="24" t="s">
        <v>962</v>
      </c>
      <c r="D105" s="24" t="s">
        <v>501</v>
      </c>
      <c r="E105" s="28">
        <v>9772</v>
      </c>
      <c r="F105" s="25">
        <v>49.91</v>
      </c>
      <c r="G105" s="26">
        <f t="shared" si="2"/>
        <v>0.4</v>
      </c>
      <c r="H105" s="24"/>
      <c r="K105" s="25">
        <v>49.910490000000003</v>
      </c>
      <c r="L105" s="26">
        <v>0.39514185025530602</v>
      </c>
      <c r="N105" s="8">
        <f t="shared" si="3"/>
        <v>49.91</v>
      </c>
    </row>
    <row r="106" spans="2:14" x14ac:dyDescent="0.2">
      <c r="B106" s="24" t="s">
        <v>963</v>
      </c>
      <c r="C106" s="24" t="s">
        <v>964</v>
      </c>
      <c r="D106" s="24" t="s">
        <v>385</v>
      </c>
      <c r="E106" s="28">
        <v>523</v>
      </c>
      <c r="F106" s="25">
        <v>49.58</v>
      </c>
      <c r="G106" s="26">
        <f t="shared" si="2"/>
        <v>0.39</v>
      </c>
      <c r="H106" s="24"/>
      <c r="K106" s="25">
        <v>49.580399999999997</v>
      </c>
      <c r="L106" s="26">
        <v>0.39252852441236702</v>
      </c>
      <c r="N106" s="8">
        <f t="shared" si="3"/>
        <v>49.58</v>
      </c>
    </row>
    <row r="107" spans="2:14" x14ac:dyDescent="0.2">
      <c r="B107" s="24" t="s">
        <v>965</v>
      </c>
      <c r="C107" s="24" t="s">
        <v>966</v>
      </c>
      <c r="D107" s="24" t="s">
        <v>881</v>
      </c>
      <c r="E107" s="28">
        <v>4585</v>
      </c>
      <c r="F107" s="25">
        <v>49.29</v>
      </c>
      <c r="G107" s="26">
        <f t="shared" si="2"/>
        <v>0.39</v>
      </c>
      <c r="H107" s="24"/>
      <c r="K107" s="25">
        <v>49.28875</v>
      </c>
      <c r="L107" s="26">
        <v>0.390219528435229</v>
      </c>
      <c r="N107" s="8">
        <f t="shared" si="3"/>
        <v>49.29</v>
      </c>
    </row>
    <row r="108" spans="2:14" x14ac:dyDescent="0.2">
      <c r="B108" s="24" t="s">
        <v>967</v>
      </c>
      <c r="C108" s="24" t="s">
        <v>968</v>
      </c>
      <c r="D108" s="24" t="s">
        <v>469</v>
      </c>
      <c r="E108" s="28">
        <v>5347</v>
      </c>
      <c r="F108" s="25">
        <v>49.13</v>
      </c>
      <c r="G108" s="26">
        <f t="shared" si="2"/>
        <v>0.39</v>
      </c>
      <c r="H108" s="24"/>
      <c r="K108" s="25">
        <v>49.128236000000001</v>
      </c>
      <c r="L108" s="26">
        <v>0.38894873748623499</v>
      </c>
      <c r="N108" s="8">
        <f t="shared" si="3"/>
        <v>49.13</v>
      </c>
    </row>
    <row r="109" spans="2:14" x14ac:dyDescent="0.2">
      <c r="B109" s="24" t="s">
        <v>969</v>
      </c>
      <c r="C109" s="24" t="s">
        <v>970</v>
      </c>
      <c r="D109" s="24" t="s">
        <v>253</v>
      </c>
      <c r="E109" s="28">
        <v>975</v>
      </c>
      <c r="F109" s="25">
        <v>49.1</v>
      </c>
      <c r="G109" s="26">
        <f t="shared" si="2"/>
        <v>0.39</v>
      </c>
      <c r="H109" s="24"/>
      <c r="K109" s="25">
        <v>49.100999999999999</v>
      </c>
      <c r="L109" s="26">
        <v>0.38873310980088099</v>
      </c>
      <c r="N109" s="8">
        <f t="shared" si="3"/>
        <v>49.1</v>
      </c>
    </row>
    <row r="110" spans="2:14" x14ac:dyDescent="0.2">
      <c r="B110" s="24" t="s">
        <v>971</v>
      </c>
      <c r="C110" s="24" t="s">
        <v>972</v>
      </c>
      <c r="D110" s="24" t="s">
        <v>398</v>
      </c>
      <c r="E110" s="28">
        <v>13079</v>
      </c>
      <c r="F110" s="25">
        <v>49.03</v>
      </c>
      <c r="G110" s="26">
        <f t="shared" si="2"/>
        <v>0.39</v>
      </c>
      <c r="H110" s="24"/>
      <c r="K110" s="25">
        <v>49.033171000000003</v>
      </c>
      <c r="L110" s="26">
        <v>0.38819610692711698</v>
      </c>
      <c r="N110" s="8">
        <f t="shared" si="3"/>
        <v>49.03</v>
      </c>
    </row>
    <row r="111" spans="2:14" x14ac:dyDescent="0.2">
      <c r="B111" s="24" t="s">
        <v>973</v>
      </c>
      <c r="C111" s="24" t="s">
        <v>974</v>
      </c>
      <c r="D111" s="24" t="s">
        <v>264</v>
      </c>
      <c r="E111" s="28">
        <v>1903</v>
      </c>
      <c r="F111" s="25">
        <v>48.52</v>
      </c>
      <c r="G111" s="26">
        <f t="shared" si="2"/>
        <v>0.38</v>
      </c>
      <c r="H111" s="24"/>
      <c r="K111" s="25">
        <v>48.515082</v>
      </c>
      <c r="L111" s="26">
        <v>0.38409439111433102</v>
      </c>
      <c r="N111" s="8">
        <f t="shared" si="3"/>
        <v>48.52</v>
      </c>
    </row>
    <row r="112" spans="2:14" x14ac:dyDescent="0.2">
      <c r="B112" s="24" t="s">
        <v>975</v>
      </c>
      <c r="C112" s="24" t="s">
        <v>976</v>
      </c>
      <c r="D112" s="24" t="s">
        <v>253</v>
      </c>
      <c r="E112" s="28">
        <v>9326</v>
      </c>
      <c r="F112" s="25">
        <v>48.22</v>
      </c>
      <c r="G112" s="26">
        <f t="shared" si="2"/>
        <v>0.38</v>
      </c>
      <c r="H112" s="24"/>
      <c r="K112" s="25">
        <v>48.215420000000002</v>
      </c>
      <c r="L112" s="26">
        <v>0.38172196405278103</v>
      </c>
      <c r="N112" s="8">
        <f t="shared" si="3"/>
        <v>48.22</v>
      </c>
    </row>
    <row r="113" spans="2:14" x14ac:dyDescent="0.2">
      <c r="B113" s="24" t="s">
        <v>977</v>
      </c>
      <c r="C113" s="24" t="s">
        <v>978</v>
      </c>
      <c r="D113" s="24" t="s">
        <v>272</v>
      </c>
      <c r="E113" s="28">
        <v>4104</v>
      </c>
      <c r="F113" s="25">
        <v>47.81</v>
      </c>
      <c r="G113" s="26">
        <f t="shared" si="2"/>
        <v>0.38</v>
      </c>
      <c r="H113" s="24"/>
      <c r="K113" s="25">
        <v>47.811599999999999</v>
      </c>
      <c r="L113" s="26">
        <v>0.37852491705985197</v>
      </c>
      <c r="N113" s="8">
        <f t="shared" si="3"/>
        <v>47.81</v>
      </c>
    </row>
    <row r="114" spans="2:14" x14ac:dyDescent="0.2">
      <c r="B114" s="24" t="s">
        <v>979</v>
      </c>
      <c r="C114" s="24" t="s">
        <v>980</v>
      </c>
      <c r="D114" s="24" t="s">
        <v>981</v>
      </c>
      <c r="E114" s="28">
        <v>2453</v>
      </c>
      <c r="F114" s="25">
        <v>47.79</v>
      </c>
      <c r="G114" s="26">
        <f t="shared" si="2"/>
        <v>0.38</v>
      </c>
      <c r="H114" s="24"/>
      <c r="K114" s="25">
        <v>47.786892999999999</v>
      </c>
      <c r="L114" s="26">
        <v>0.37832931149288102</v>
      </c>
      <c r="N114" s="8">
        <f t="shared" si="3"/>
        <v>47.79</v>
      </c>
    </row>
    <row r="115" spans="2:14" x14ac:dyDescent="0.2">
      <c r="B115" s="24" t="s">
        <v>982</v>
      </c>
      <c r="C115" s="24" t="s">
        <v>983</v>
      </c>
      <c r="D115" s="24" t="s">
        <v>264</v>
      </c>
      <c r="E115" s="28">
        <v>1883</v>
      </c>
      <c r="F115" s="25">
        <v>47.62</v>
      </c>
      <c r="G115" s="26">
        <f t="shared" si="2"/>
        <v>0.38</v>
      </c>
      <c r="H115" s="24"/>
      <c r="K115" s="25">
        <v>47.622953000000003</v>
      </c>
      <c r="L115" s="26">
        <v>0.37703139686750198</v>
      </c>
      <c r="N115" s="8">
        <f t="shared" si="3"/>
        <v>47.62</v>
      </c>
    </row>
    <row r="116" spans="2:14" x14ac:dyDescent="0.2">
      <c r="B116" s="24" t="s">
        <v>984</v>
      </c>
      <c r="C116" s="24" t="s">
        <v>985</v>
      </c>
      <c r="D116" s="24" t="s">
        <v>272</v>
      </c>
      <c r="E116" s="28">
        <v>3982</v>
      </c>
      <c r="F116" s="25">
        <v>47.43</v>
      </c>
      <c r="G116" s="26">
        <f t="shared" si="2"/>
        <v>0.38</v>
      </c>
      <c r="H116" s="24"/>
      <c r="K116" s="25">
        <v>47.433584000000003</v>
      </c>
      <c r="L116" s="26">
        <v>0.37553216059390498</v>
      </c>
      <c r="N116" s="8">
        <f t="shared" si="3"/>
        <v>47.43</v>
      </c>
    </row>
    <row r="117" spans="2:14" x14ac:dyDescent="0.2">
      <c r="B117" s="24" t="s">
        <v>986</v>
      </c>
      <c r="C117" s="24" t="s">
        <v>987</v>
      </c>
      <c r="D117" s="24" t="s">
        <v>382</v>
      </c>
      <c r="E117" s="28">
        <v>3661</v>
      </c>
      <c r="F117" s="25">
        <v>47.41</v>
      </c>
      <c r="G117" s="26">
        <f t="shared" si="2"/>
        <v>0.38</v>
      </c>
      <c r="H117" s="24"/>
      <c r="K117" s="25">
        <v>47.413611000000003</v>
      </c>
      <c r="L117" s="26">
        <v>0.37537403415244602</v>
      </c>
      <c r="N117" s="8">
        <f t="shared" si="3"/>
        <v>47.41</v>
      </c>
    </row>
    <row r="118" spans="2:14" x14ac:dyDescent="0.2">
      <c r="B118" s="24" t="s">
        <v>988</v>
      </c>
      <c r="C118" s="24" t="s">
        <v>989</v>
      </c>
      <c r="D118" s="24" t="s">
        <v>243</v>
      </c>
      <c r="E118" s="28">
        <v>3458</v>
      </c>
      <c r="F118" s="25">
        <v>46.79</v>
      </c>
      <c r="G118" s="26">
        <f t="shared" si="2"/>
        <v>0.37</v>
      </c>
      <c r="H118" s="24"/>
      <c r="K118" s="25">
        <v>46.793655999999999</v>
      </c>
      <c r="L118" s="26">
        <v>0.370465844195285</v>
      </c>
      <c r="N118" s="8">
        <f t="shared" si="3"/>
        <v>46.79</v>
      </c>
    </row>
    <row r="119" spans="2:14" x14ac:dyDescent="0.2">
      <c r="B119" s="24" t="s">
        <v>990</v>
      </c>
      <c r="C119" s="24" t="s">
        <v>991</v>
      </c>
      <c r="D119" s="24" t="s">
        <v>441</v>
      </c>
      <c r="E119" s="28">
        <v>5479</v>
      </c>
      <c r="F119" s="25">
        <v>46.57</v>
      </c>
      <c r="G119" s="26">
        <f t="shared" si="2"/>
        <v>0.37</v>
      </c>
      <c r="H119" s="24"/>
      <c r="K119" s="25">
        <v>46.566020999999999</v>
      </c>
      <c r="L119" s="26">
        <v>0.36866365561563202</v>
      </c>
      <c r="N119" s="8">
        <f t="shared" si="3"/>
        <v>46.57</v>
      </c>
    </row>
    <row r="120" spans="2:14" x14ac:dyDescent="0.2">
      <c r="B120" s="24" t="s">
        <v>992</v>
      </c>
      <c r="C120" s="24" t="s">
        <v>993</v>
      </c>
      <c r="D120" s="24" t="s">
        <v>246</v>
      </c>
      <c r="E120" s="28">
        <v>1964</v>
      </c>
      <c r="F120" s="25">
        <v>46.28</v>
      </c>
      <c r="G120" s="26">
        <f t="shared" si="2"/>
        <v>0.37</v>
      </c>
      <c r="H120" s="24"/>
      <c r="K120" s="25">
        <v>46.279696000000001</v>
      </c>
      <c r="L120" s="26">
        <v>0.36639681771693899</v>
      </c>
      <c r="N120" s="8">
        <f t="shared" si="3"/>
        <v>46.28</v>
      </c>
    </row>
    <row r="121" spans="2:14" x14ac:dyDescent="0.2">
      <c r="B121" s="24" t="s">
        <v>994</v>
      </c>
      <c r="C121" s="24" t="s">
        <v>995</v>
      </c>
      <c r="D121" s="24" t="s">
        <v>223</v>
      </c>
      <c r="E121" s="28">
        <v>63470</v>
      </c>
      <c r="F121" s="25">
        <v>46.26</v>
      </c>
      <c r="G121" s="26">
        <f t="shared" si="2"/>
        <v>0.37</v>
      </c>
      <c r="H121" s="24"/>
      <c r="K121" s="25">
        <v>46.256936000000003</v>
      </c>
      <c r="L121" s="26">
        <v>0.36621662656850901</v>
      </c>
      <c r="N121" s="8">
        <f t="shared" si="3"/>
        <v>46.26</v>
      </c>
    </row>
    <row r="122" spans="2:14" x14ac:dyDescent="0.2">
      <c r="B122" s="24" t="s">
        <v>996</v>
      </c>
      <c r="C122" s="24" t="s">
        <v>997</v>
      </c>
      <c r="D122" s="24" t="s">
        <v>243</v>
      </c>
      <c r="E122" s="28">
        <v>24814</v>
      </c>
      <c r="F122" s="25">
        <v>45.95</v>
      </c>
      <c r="G122" s="26">
        <f t="shared" si="2"/>
        <v>0.36</v>
      </c>
      <c r="H122" s="24"/>
      <c r="K122" s="25">
        <v>45.9505652</v>
      </c>
      <c r="L122" s="26">
        <v>0.36379108587002601</v>
      </c>
      <c r="N122" s="8">
        <f t="shared" si="3"/>
        <v>45.95</v>
      </c>
    </row>
    <row r="123" spans="2:14" x14ac:dyDescent="0.2">
      <c r="B123" s="24" t="s">
        <v>998</v>
      </c>
      <c r="C123" s="24" t="s">
        <v>999</v>
      </c>
      <c r="D123" s="24" t="s">
        <v>359</v>
      </c>
      <c r="E123" s="28">
        <v>12744</v>
      </c>
      <c r="F123" s="25">
        <v>45.87</v>
      </c>
      <c r="G123" s="26">
        <f t="shared" si="2"/>
        <v>0.36</v>
      </c>
      <c r="H123" s="24"/>
      <c r="K123" s="25">
        <v>45.865656000000001</v>
      </c>
      <c r="L123" s="26">
        <v>0.36311885888143702</v>
      </c>
      <c r="N123" s="8">
        <f t="shared" si="3"/>
        <v>45.87</v>
      </c>
    </row>
    <row r="124" spans="2:14" x14ac:dyDescent="0.2">
      <c r="B124" s="24" t="s">
        <v>1000</v>
      </c>
      <c r="C124" s="24" t="s">
        <v>1001</v>
      </c>
      <c r="D124" s="24" t="s">
        <v>388</v>
      </c>
      <c r="E124" s="28">
        <v>1354</v>
      </c>
      <c r="F124" s="25">
        <v>45.81</v>
      </c>
      <c r="G124" s="26">
        <f t="shared" si="2"/>
        <v>0.36</v>
      </c>
      <c r="H124" s="24"/>
      <c r="K124" s="25">
        <v>45.811236000000001</v>
      </c>
      <c r="L124" s="26">
        <v>0.36268801519525201</v>
      </c>
      <c r="N124" s="8">
        <f t="shared" si="3"/>
        <v>45.81</v>
      </c>
    </row>
    <row r="125" spans="2:14" x14ac:dyDescent="0.2">
      <c r="B125" s="24" t="s">
        <v>1002</v>
      </c>
      <c r="C125" s="24" t="s">
        <v>1003</v>
      </c>
      <c r="D125" s="24" t="s">
        <v>253</v>
      </c>
      <c r="E125" s="28">
        <v>5757</v>
      </c>
      <c r="F125" s="25">
        <v>45.8</v>
      </c>
      <c r="G125" s="26">
        <f t="shared" si="2"/>
        <v>0.36</v>
      </c>
      <c r="H125" s="24"/>
      <c r="K125" s="25">
        <v>45.799813499999999</v>
      </c>
      <c r="L125" s="26">
        <v>0.36259758314811102</v>
      </c>
      <c r="N125" s="8">
        <f t="shared" si="3"/>
        <v>45.8</v>
      </c>
    </row>
    <row r="126" spans="2:14" x14ac:dyDescent="0.2">
      <c r="B126" s="24" t="s">
        <v>1004</v>
      </c>
      <c r="C126" s="24" t="s">
        <v>1005</v>
      </c>
      <c r="D126" s="24" t="s">
        <v>256</v>
      </c>
      <c r="E126" s="28">
        <v>18476</v>
      </c>
      <c r="F126" s="25">
        <v>44.73</v>
      </c>
      <c r="G126" s="26">
        <f t="shared" si="2"/>
        <v>0.35</v>
      </c>
      <c r="H126" s="24"/>
      <c r="K126" s="25">
        <v>44.730395999999999</v>
      </c>
      <c r="L126" s="26">
        <v>0.35413099406742998</v>
      </c>
      <c r="N126" s="8">
        <f t="shared" si="3"/>
        <v>44.73</v>
      </c>
    </row>
    <row r="127" spans="2:14" x14ac:dyDescent="0.2">
      <c r="B127" s="24" t="s">
        <v>1006</v>
      </c>
      <c r="C127" s="24" t="s">
        <v>1007</v>
      </c>
      <c r="D127" s="24" t="s">
        <v>359</v>
      </c>
      <c r="E127" s="28">
        <v>15213</v>
      </c>
      <c r="F127" s="25">
        <v>44.7</v>
      </c>
      <c r="G127" s="26">
        <f t="shared" si="2"/>
        <v>0.35</v>
      </c>
      <c r="H127" s="24"/>
      <c r="K127" s="25">
        <v>44.695793999999999</v>
      </c>
      <c r="L127" s="26">
        <v>0.35385704968614801</v>
      </c>
      <c r="N127" s="8">
        <f t="shared" si="3"/>
        <v>44.7</v>
      </c>
    </row>
    <row r="128" spans="2:14" x14ac:dyDescent="0.2">
      <c r="B128" s="24" t="s">
        <v>1008</v>
      </c>
      <c r="C128" s="24" t="s">
        <v>1009</v>
      </c>
      <c r="D128" s="24" t="s">
        <v>441</v>
      </c>
      <c r="E128" s="28">
        <v>5107</v>
      </c>
      <c r="F128" s="25">
        <v>44.58</v>
      </c>
      <c r="G128" s="26">
        <f t="shared" si="2"/>
        <v>0.35</v>
      </c>
      <c r="H128" s="24"/>
      <c r="K128" s="25">
        <v>44.576449500000003</v>
      </c>
      <c r="L128" s="26">
        <v>0.35291219808184998</v>
      </c>
      <c r="N128" s="8">
        <f t="shared" si="3"/>
        <v>44.58</v>
      </c>
    </row>
    <row r="129" spans="2:14" x14ac:dyDescent="0.2">
      <c r="B129" s="24" t="s">
        <v>1010</v>
      </c>
      <c r="C129" s="24" t="s">
        <v>1011</v>
      </c>
      <c r="D129" s="24" t="s">
        <v>236</v>
      </c>
      <c r="E129" s="28">
        <v>78238</v>
      </c>
      <c r="F129" s="25">
        <v>44.56</v>
      </c>
      <c r="G129" s="26">
        <f t="shared" si="2"/>
        <v>0.35</v>
      </c>
      <c r="H129" s="24"/>
      <c r="K129" s="25">
        <v>44.556541000000003</v>
      </c>
      <c r="L129" s="26">
        <v>0.35275458228753898</v>
      </c>
      <c r="N129" s="8">
        <f t="shared" si="3"/>
        <v>44.56</v>
      </c>
    </row>
    <row r="130" spans="2:14" x14ac:dyDescent="0.2">
      <c r="B130" s="24" t="s">
        <v>1012</v>
      </c>
      <c r="C130" s="24" t="s">
        <v>1013</v>
      </c>
      <c r="D130" s="24" t="s">
        <v>706</v>
      </c>
      <c r="E130" s="28">
        <v>3061</v>
      </c>
      <c r="F130" s="25">
        <v>44.49</v>
      </c>
      <c r="G130" s="26">
        <f t="shared" si="2"/>
        <v>0.35</v>
      </c>
      <c r="H130" s="24"/>
      <c r="K130" s="25">
        <v>44.491635000000002</v>
      </c>
      <c r="L130" s="26">
        <v>0.35224072083411201</v>
      </c>
      <c r="N130" s="8">
        <f t="shared" si="3"/>
        <v>44.49</v>
      </c>
    </row>
    <row r="131" spans="2:14" x14ac:dyDescent="0.2">
      <c r="B131" s="24" t="s">
        <v>1014</v>
      </c>
      <c r="C131" s="24" t="s">
        <v>1015</v>
      </c>
      <c r="D131" s="24" t="s">
        <v>272</v>
      </c>
      <c r="E131" s="28">
        <v>11813</v>
      </c>
      <c r="F131" s="25">
        <v>44.36</v>
      </c>
      <c r="G131" s="26">
        <f t="shared" si="2"/>
        <v>0.35</v>
      </c>
      <c r="H131" s="24"/>
      <c r="K131" s="25">
        <v>44.357815000000002</v>
      </c>
      <c r="L131" s="26">
        <v>0.35118126655103099</v>
      </c>
      <c r="N131" s="8">
        <f t="shared" si="3"/>
        <v>44.36</v>
      </c>
    </row>
    <row r="132" spans="2:14" x14ac:dyDescent="0.2">
      <c r="B132" s="24" t="s">
        <v>1016</v>
      </c>
      <c r="C132" s="24" t="s">
        <v>1017</v>
      </c>
      <c r="D132" s="24" t="s">
        <v>393</v>
      </c>
      <c r="E132" s="28">
        <v>2862</v>
      </c>
      <c r="F132" s="25">
        <v>44.12</v>
      </c>
      <c r="G132" s="26">
        <f t="shared" si="2"/>
        <v>0.35</v>
      </c>
      <c r="H132" s="24"/>
      <c r="K132" s="25">
        <v>44.117730000000002</v>
      </c>
      <c r="L132" s="26">
        <v>0.349280511196424</v>
      </c>
      <c r="N132" s="8">
        <f t="shared" si="3"/>
        <v>44.12</v>
      </c>
    </row>
    <row r="133" spans="2:14" x14ac:dyDescent="0.2">
      <c r="B133" s="24" t="s">
        <v>1018</v>
      </c>
      <c r="C133" s="24" t="s">
        <v>1019</v>
      </c>
      <c r="D133" s="24" t="s">
        <v>359</v>
      </c>
      <c r="E133" s="28">
        <v>26085</v>
      </c>
      <c r="F133" s="25">
        <v>43.83</v>
      </c>
      <c r="G133" s="26">
        <f t="shared" si="2"/>
        <v>0.35</v>
      </c>
      <c r="H133" s="24"/>
      <c r="K133" s="25">
        <v>43.830625499999996</v>
      </c>
      <c r="L133" s="26">
        <v>0.34700750198840802</v>
      </c>
      <c r="N133" s="8">
        <f t="shared" si="3"/>
        <v>43.83</v>
      </c>
    </row>
    <row r="134" spans="2:14" x14ac:dyDescent="0.2">
      <c r="B134" s="24" t="s">
        <v>1020</v>
      </c>
      <c r="C134" s="24" t="s">
        <v>1021</v>
      </c>
      <c r="D134" s="24" t="s">
        <v>359</v>
      </c>
      <c r="E134" s="28">
        <v>4591</v>
      </c>
      <c r="F134" s="25">
        <v>43.67</v>
      </c>
      <c r="G134" s="26">
        <f t="shared" si="2"/>
        <v>0.35</v>
      </c>
      <c r="H134" s="24"/>
      <c r="K134" s="25">
        <v>43.669592000000002</v>
      </c>
      <c r="L134" s="26">
        <v>0.34573259815269902</v>
      </c>
      <c r="N134" s="8">
        <f t="shared" si="3"/>
        <v>43.67</v>
      </c>
    </row>
    <row r="135" spans="2:14" x14ac:dyDescent="0.2">
      <c r="B135" s="24" t="s">
        <v>1022</v>
      </c>
      <c r="C135" s="24" t="s">
        <v>1023</v>
      </c>
      <c r="D135" s="24" t="s">
        <v>314</v>
      </c>
      <c r="E135" s="28">
        <v>3213</v>
      </c>
      <c r="F135" s="25">
        <v>43.57</v>
      </c>
      <c r="G135" s="26">
        <f t="shared" si="2"/>
        <v>0.34</v>
      </c>
      <c r="H135" s="24"/>
      <c r="K135" s="25">
        <v>43.568280000000001</v>
      </c>
      <c r="L135" s="26">
        <v>0.34493051003188402</v>
      </c>
      <c r="N135" s="8">
        <f t="shared" si="3"/>
        <v>43.57</v>
      </c>
    </row>
    <row r="136" spans="2:14" x14ac:dyDescent="0.2">
      <c r="B136" s="24" t="s">
        <v>1024</v>
      </c>
      <c r="C136" s="24" t="s">
        <v>1025</v>
      </c>
      <c r="D136" s="24" t="s">
        <v>226</v>
      </c>
      <c r="E136" s="28">
        <v>9549</v>
      </c>
      <c r="F136" s="25">
        <v>43.46</v>
      </c>
      <c r="G136" s="26">
        <f t="shared" ref="G136:G199" si="4">ROUND(F136/$F$264*100,2)</f>
        <v>0.34</v>
      </c>
      <c r="H136" s="24"/>
      <c r="K136" s="25">
        <v>43.457498999999999</v>
      </c>
      <c r="L136" s="26">
        <v>0.34405345574303398</v>
      </c>
      <c r="N136" s="8">
        <f t="shared" ref="N136:N199" si="5">ROUND(F136,2)</f>
        <v>43.46</v>
      </c>
    </row>
    <row r="137" spans="2:14" x14ac:dyDescent="0.2">
      <c r="B137" s="24" t="s">
        <v>1026</v>
      </c>
      <c r="C137" s="24" t="s">
        <v>1027</v>
      </c>
      <c r="D137" s="24" t="s">
        <v>226</v>
      </c>
      <c r="E137" s="28">
        <v>3223</v>
      </c>
      <c r="F137" s="25">
        <v>42.98</v>
      </c>
      <c r="G137" s="26">
        <f t="shared" si="4"/>
        <v>0.34</v>
      </c>
      <c r="H137" s="24"/>
      <c r="K137" s="25">
        <v>42.975482</v>
      </c>
      <c r="L137" s="26">
        <v>0.34023732231628301</v>
      </c>
      <c r="N137" s="8">
        <f t="shared" si="5"/>
        <v>42.98</v>
      </c>
    </row>
    <row r="138" spans="2:14" x14ac:dyDescent="0.2">
      <c r="B138" s="24" t="s">
        <v>1028</v>
      </c>
      <c r="C138" s="24" t="s">
        <v>1029</v>
      </c>
      <c r="D138" s="24" t="s">
        <v>220</v>
      </c>
      <c r="E138" s="28">
        <v>12387</v>
      </c>
      <c r="F138" s="25">
        <v>42.87</v>
      </c>
      <c r="G138" s="26">
        <f t="shared" si="4"/>
        <v>0.34</v>
      </c>
      <c r="H138" s="24"/>
      <c r="K138" s="25">
        <v>42.871406999999998</v>
      </c>
      <c r="L138" s="26">
        <v>0.33941335949673701</v>
      </c>
      <c r="N138" s="8">
        <f t="shared" si="5"/>
        <v>42.87</v>
      </c>
    </row>
    <row r="139" spans="2:14" x14ac:dyDescent="0.2">
      <c r="B139" s="24" t="s">
        <v>1030</v>
      </c>
      <c r="C139" s="24" t="s">
        <v>1031</v>
      </c>
      <c r="D139" s="24" t="s">
        <v>501</v>
      </c>
      <c r="E139" s="28">
        <v>7909</v>
      </c>
      <c r="F139" s="25">
        <v>42.17</v>
      </c>
      <c r="G139" s="26">
        <f t="shared" si="4"/>
        <v>0.33</v>
      </c>
      <c r="H139" s="24"/>
      <c r="K139" s="25">
        <v>42.174742500000001</v>
      </c>
      <c r="L139" s="26">
        <v>0.33389785965818197</v>
      </c>
      <c r="N139" s="8">
        <f t="shared" si="5"/>
        <v>42.17</v>
      </c>
    </row>
    <row r="140" spans="2:14" x14ac:dyDescent="0.2">
      <c r="B140" s="24" t="s">
        <v>1032</v>
      </c>
      <c r="C140" s="24" t="s">
        <v>1033</v>
      </c>
      <c r="D140" s="24" t="s">
        <v>264</v>
      </c>
      <c r="E140" s="28">
        <v>2931</v>
      </c>
      <c r="F140" s="25">
        <v>42</v>
      </c>
      <c r="G140" s="26">
        <f t="shared" si="4"/>
        <v>0.33</v>
      </c>
      <c r="H140" s="24"/>
      <c r="K140" s="25">
        <v>41.995367999999999</v>
      </c>
      <c r="L140" s="26">
        <v>0.33247774994139501</v>
      </c>
      <c r="N140" s="8">
        <f t="shared" si="5"/>
        <v>42</v>
      </c>
    </row>
    <row r="141" spans="2:14" x14ac:dyDescent="0.2">
      <c r="B141" s="24" t="s">
        <v>1034</v>
      </c>
      <c r="C141" s="24" t="s">
        <v>1035</v>
      </c>
      <c r="D141" s="24" t="s">
        <v>398</v>
      </c>
      <c r="E141" s="28">
        <v>11203</v>
      </c>
      <c r="F141" s="25">
        <v>41.85</v>
      </c>
      <c r="G141" s="26">
        <f t="shared" si="4"/>
        <v>0.33</v>
      </c>
      <c r="H141" s="24"/>
      <c r="K141" s="25">
        <v>41.854407999999999</v>
      </c>
      <c r="L141" s="26">
        <v>0.33136176820665297</v>
      </c>
      <c r="N141" s="8">
        <f t="shared" si="5"/>
        <v>41.85</v>
      </c>
    </row>
    <row r="142" spans="2:14" x14ac:dyDescent="0.2">
      <c r="B142" s="24" t="s">
        <v>1036</v>
      </c>
      <c r="C142" s="24" t="s">
        <v>1037</v>
      </c>
      <c r="D142" s="24" t="s">
        <v>243</v>
      </c>
      <c r="E142" s="28">
        <v>2555</v>
      </c>
      <c r="F142" s="25">
        <v>41.75</v>
      </c>
      <c r="G142" s="26">
        <f t="shared" si="4"/>
        <v>0.33</v>
      </c>
      <c r="H142" s="24"/>
      <c r="K142" s="25">
        <v>41.746144999999999</v>
      </c>
      <c r="L142" s="26">
        <v>0.330504648949075</v>
      </c>
      <c r="N142" s="8">
        <f t="shared" si="5"/>
        <v>41.75</v>
      </c>
    </row>
    <row r="143" spans="2:14" x14ac:dyDescent="0.2">
      <c r="B143" s="24" t="s">
        <v>1038</v>
      </c>
      <c r="C143" s="24" t="s">
        <v>1039</v>
      </c>
      <c r="D143" s="24" t="s">
        <v>706</v>
      </c>
      <c r="E143" s="28">
        <v>97608</v>
      </c>
      <c r="F143" s="25">
        <v>41.64</v>
      </c>
      <c r="G143" s="26">
        <f t="shared" si="4"/>
        <v>0.33</v>
      </c>
      <c r="H143" s="24"/>
      <c r="K143" s="25">
        <v>41.639572800000003</v>
      </c>
      <c r="L143" s="26">
        <v>0.32966091577206602</v>
      </c>
      <c r="N143" s="8">
        <f t="shared" si="5"/>
        <v>41.64</v>
      </c>
    </row>
    <row r="144" spans="2:14" x14ac:dyDescent="0.2">
      <c r="B144" s="24" t="s">
        <v>1040</v>
      </c>
      <c r="C144" s="24" t="s">
        <v>1041</v>
      </c>
      <c r="D144" s="24" t="s">
        <v>243</v>
      </c>
      <c r="E144" s="28">
        <v>5435</v>
      </c>
      <c r="F144" s="25">
        <v>41.48</v>
      </c>
      <c r="G144" s="26">
        <f t="shared" si="4"/>
        <v>0.33</v>
      </c>
      <c r="H144" s="24"/>
      <c r="K144" s="25">
        <v>41.47992</v>
      </c>
      <c r="L144" s="26">
        <v>0.32839694295211402</v>
      </c>
      <c r="N144" s="8">
        <f t="shared" si="5"/>
        <v>41.48</v>
      </c>
    </row>
    <row r="145" spans="2:14" x14ac:dyDescent="0.2">
      <c r="B145" s="24" t="s">
        <v>1042</v>
      </c>
      <c r="C145" s="24" t="s">
        <v>1043</v>
      </c>
      <c r="D145" s="24" t="s">
        <v>236</v>
      </c>
      <c r="E145" s="28">
        <v>7326</v>
      </c>
      <c r="F145" s="25">
        <v>41.43</v>
      </c>
      <c r="G145" s="26">
        <f t="shared" si="4"/>
        <v>0.33</v>
      </c>
      <c r="H145" s="24"/>
      <c r="K145" s="25">
        <v>41.428530000000002</v>
      </c>
      <c r="L145" s="26">
        <v>0.32799008780633998</v>
      </c>
      <c r="N145" s="8">
        <f t="shared" si="5"/>
        <v>41.43</v>
      </c>
    </row>
    <row r="146" spans="2:14" x14ac:dyDescent="0.2">
      <c r="B146" s="24" t="s">
        <v>1044</v>
      </c>
      <c r="C146" s="24" t="s">
        <v>1045</v>
      </c>
      <c r="D146" s="24" t="s">
        <v>469</v>
      </c>
      <c r="E146" s="28">
        <v>4514</v>
      </c>
      <c r="F146" s="25">
        <v>41.23</v>
      </c>
      <c r="G146" s="26">
        <f t="shared" si="4"/>
        <v>0.33</v>
      </c>
      <c r="H146" s="24"/>
      <c r="K146" s="25">
        <v>41.226362000000002</v>
      </c>
      <c r="L146" s="26">
        <v>0.32638952172128599</v>
      </c>
      <c r="N146" s="8">
        <f t="shared" si="5"/>
        <v>41.23</v>
      </c>
    </row>
    <row r="147" spans="2:14" x14ac:dyDescent="0.2">
      <c r="B147" s="24" t="s">
        <v>1046</v>
      </c>
      <c r="C147" s="24" t="s">
        <v>1047</v>
      </c>
      <c r="D147" s="24" t="s">
        <v>236</v>
      </c>
      <c r="E147" s="28">
        <v>2630</v>
      </c>
      <c r="F147" s="25">
        <v>40.840000000000003</v>
      </c>
      <c r="G147" s="26">
        <f t="shared" si="4"/>
        <v>0.32</v>
      </c>
      <c r="H147" s="24"/>
      <c r="K147" s="25">
        <v>40.841270000000002</v>
      </c>
      <c r="L147" s="26">
        <v>0.32334074449232098</v>
      </c>
      <c r="N147" s="8">
        <f t="shared" si="5"/>
        <v>40.840000000000003</v>
      </c>
    </row>
    <row r="148" spans="2:14" x14ac:dyDescent="0.2">
      <c r="B148" s="24" t="s">
        <v>1048</v>
      </c>
      <c r="C148" s="24" t="s">
        <v>1049</v>
      </c>
      <c r="D148" s="24" t="s">
        <v>398</v>
      </c>
      <c r="E148" s="28">
        <v>8893</v>
      </c>
      <c r="F148" s="25">
        <v>40.44</v>
      </c>
      <c r="G148" s="26">
        <f t="shared" si="4"/>
        <v>0.32</v>
      </c>
      <c r="H148" s="24"/>
      <c r="K148" s="25">
        <v>40.436470999999997</v>
      </c>
      <c r="L148" s="26">
        <v>0.32013594674656598</v>
      </c>
      <c r="N148" s="8">
        <f t="shared" si="5"/>
        <v>40.44</v>
      </c>
    </row>
    <row r="149" spans="2:14" x14ac:dyDescent="0.2">
      <c r="B149" s="24" t="s">
        <v>1050</v>
      </c>
      <c r="C149" s="24" t="s">
        <v>1051</v>
      </c>
      <c r="D149" s="24" t="s">
        <v>246</v>
      </c>
      <c r="E149" s="28">
        <v>30189</v>
      </c>
      <c r="F149" s="25">
        <v>40.119999999999997</v>
      </c>
      <c r="G149" s="26">
        <f t="shared" si="4"/>
        <v>0.32</v>
      </c>
      <c r="H149" s="24"/>
      <c r="K149" s="25">
        <v>40.124199900000001</v>
      </c>
      <c r="L149" s="26">
        <v>0.31766369331376598</v>
      </c>
      <c r="N149" s="8">
        <f t="shared" si="5"/>
        <v>40.119999999999997</v>
      </c>
    </row>
    <row r="150" spans="2:14" x14ac:dyDescent="0.2">
      <c r="B150" s="24" t="s">
        <v>1052</v>
      </c>
      <c r="C150" s="24" t="s">
        <v>1053</v>
      </c>
      <c r="D150" s="24" t="s">
        <v>243</v>
      </c>
      <c r="E150" s="28">
        <v>25080</v>
      </c>
      <c r="F150" s="25">
        <v>40.049999999999997</v>
      </c>
      <c r="G150" s="26">
        <f t="shared" si="4"/>
        <v>0.32</v>
      </c>
      <c r="H150" s="24"/>
      <c r="K150" s="25">
        <v>40.052759999999999</v>
      </c>
      <c r="L150" s="26">
        <v>0.31709810290846102</v>
      </c>
      <c r="N150" s="8">
        <f t="shared" si="5"/>
        <v>40.049999999999997</v>
      </c>
    </row>
    <row r="151" spans="2:14" x14ac:dyDescent="0.2">
      <c r="B151" s="24" t="s">
        <v>1054</v>
      </c>
      <c r="C151" s="24" t="s">
        <v>1055</v>
      </c>
      <c r="D151" s="24" t="s">
        <v>469</v>
      </c>
      <c r="E151" s="28">
        <v>4830</v>
      </c>
      <c r="F151" s="25">
        <v>39.479999999999997</v>
      </c>
      <c r="G151" s="26">
        <f t="shared" si="4"/>
        <v>0.31</v>
      </c>
      <c r="H151" s="24"/>
      <c r="K151" s="25">
        <v>39.482835000000001</v>
      </c>
      <c r="L151" s="26">
        <v>0.31258600096342398</v>
      </c>
      <c r="N151" s="8">
        <f t="shared" si="5"/>
        <v>39.479999999999997</v>
      </c>
    </row>
    <row r="152" spans="2:14" x14ac:dyDescent="0.2">
      <c r="B152" s="24" t="s">
        <v>1056</v>
      </c>
      <c r="C152" s="24" t="s">
        <v>1057</v>
      </c>
      <c r="D152" s="24" t="s">
        <v>501</v>
      </c>
      <c r="E152" s="28">
        <v>820</v>
      </c>
      <c r="F152" s="25">
        <v>39.450000000000003</v>
      </c>
      <c r="G152" s="26">
        <f t="shared" si="4"/>
        <v>0.31</v>
      </c>
      <c r="H152" s="24"/>
      <c r="K152" s="25">
        <v>39.446100000000001</v>
      </c>
      <c r="L152" s="26">
        <v>0.31229516959973402</v>
      </c>
      <c r="N152" s="8">
        <f t="shared" si="5"/>
        <v>39.450000000000003</v>
      </c>
    </row>
    <row r="153" spans="2:14" x14ac:dyDescent="0.2">
      <c r="B153" s="24" t="s">
        <v>1058</v>
      </c>
      <c r="C153" s="24" t="s">
        <v>1059</v>
      </c>
      <c r="D153" s="24" t="s">
        <v>243</v>
      </c>
      <c r="E153" s="28">
        <v>5113</v>
      </c>
      <c r="F153" s="25">
        <v>39.24</v>
      </c>
      <c r="G153" s="26">
        <f t="shared" si="4"/>
        <v>0.31</v>
      </c>
      <c r="H153" s="24"/>
      <c r="K153" s="25">
        <v>39.242274999999999</v>
      </c>
      <c r="L153" s="26">
        <v>0.31068148502905002</v>
      </c>
      <c r="N153" s="8">
        <f t="shared" si="5"/>
        <v>39.24</v>
      </c>
    </row>
    <row r="154" spans="2:14" x14ac:dyDescent="0.2">
      <c r="B154" s="24" t="s">
        <v>1060</v>
      </c>
      <c r="C154" s="24" t="s">
        <v>1061</v>
      </c>
      <c r="D154" s="24" t="s">
        <v>706</v>
      </c>
      <c r="E154" s="28">
        <v>1058</v>
      </c>
      <c r="F154" s="25">
        <v>38.6</v>
      </c>
      <c r="G154" s="26">
        <f t="shared" si="4"/>
        <v>0.31</v>
      </c>
      <c r="H154" s="24"/>
      <c r="K154" s="25">
        <v>38.601129999999998</v>
      </c>
      <c r="L154" s="26">
        <v>0.305605533629215</v>
      </c>
      <c r="N154" s="8">
        <f t="shared" si="5"/>
        <v>38.6</v>
      </c>
    </row>
    <row r="155" spans="2:14" x14ac:dyDescent="0.2">
      <c r="B155" s="24" t="s">
        <v>1062</v>
      </c>
      <c r="C155" s="24" t="s">
        <v>1063</v>
      </c>
      <c r="D155" s="24" t="s">
        <v>375</v>
      </c>
      <c r="E155" s="28">
        <v>7412</v>
      </c>
      <c r="F155" s="25">
        <v>38.46</v>
      </c>
      <c r="G155" s="26">
        <f t="shared" si="4"/>
        <v>0.3</v>
      </c>
      <c r="H155" s="24"/>
      <c r="K155" s="25">
        <v>38.464573999999999</v>
      </c>
      <c r="L155" s="26">
        <v>0.30452441840667399</v>
      </c>
      <c r="N155" s="8">
        <f t="shared" si="5"/>
        <v>38.46</v>
      </c>
    </row>
    <row r="156" spans="2:14" x14ac:dyDescent="0.2">
      <c r="B156" s="24" t="s">
        <v>1064</v>
      </c>
      <c r="C156" s="24" t="s">
        <v>1065</v>
      </c>
      <c r="D156" s="24" t="s">
        <v>469</v>
      </c>
      <c r="E156" s="28">
        <v>15672</v>
      </c>
      <c r="F156" s="25">
        <v>38.369999999999997</v>
      </c>
      <c r="G156" s="26">
        <f t="shared" si="4"/>
        <v>0.3</v>
      </c>
      <c r="H156" s="24"/>
      <c r="K156" s="25">
        <v>38.365056000000003</v>
      </c>
      <c r="L156" s="26">
        <v>0.30373653340186502</v>
      </c>
      <c r="N156" s="8">
        <f t="shared" si="5"/>
        <v>38.369999999999997</v>
      </c>
    </row>
    <row r="157" spans="2:14" x14ac:dyDescent="0.2">
      <c r="B157" s="24" t="s">
        <v>1066</v>
      </c>
      <c r="C157" s="24" t="s">
        <v>1067</v>
      </c>
      <c r="D157" s="24" t="s">
        <v>329</v>
      </c>
      <c r="E157" s="28">
        <v>4536</v>
      </c>
      <c r="F157" s="25">
        <v>38.340000000000003</v>
      </c>
      <c r="G157" s="26">
        <f t="shared" si="4"/>
        <v>0.3</v>
      </c>
      <c r="H157" s="24"/>
      <c r="K157" s="25">
        <v>38.340539999999997</v>
      </c>
      <c r="L157" s="26">
        <v>0.30354243998381097</v>
      </c>
      <c r="N157" s="8">
        <f t="shared" si="5"/>
        <v>38.340000000000003</v>
      </c>
    </row>
    <row r="158" spans="2:14" x14ac:dyDescent="0.2">
      <c r="B158" s="24" t="s">
        <v>1068</v>
      </c>
      <c r="C158" s="24" t="s">
        <v>1069</v>
      </c>
      <c r="D158" s="24" t="s">
        <v>441</v>
      </c>
      <c r="E158" s="28">
        <v>4904</v>
      </c>
      <c r="F158" s="25">
        <v>37.630000000000003</v>
      </c>
      <c r="G158" s="26">
        <f t="shared" si="4"/>
        <v>0.3</v>
      </c>
      <c r="H158" s="24"/>
      <c r="K158" s="25">
        <v>37.633296000000001</v>
      </c>
      <c r="L158" s="26">
        <v>0.29794318213757498</v>
      </c>
      <c r="N158" s="8">
        <f t="shared" si="5"/>
        <v>37.630000000000003</v>
      </c>
    </row>
    <row r="159" spans="2:14" x14ac:dyDescent="0.2">
      <c r="B159" s="24" t="s">
        <v>1070</v>
      </c>
      <c r="C159" s="24" t="s">
        <v>1071</v>
      </c>
      <c r="D159" s="24" t="s">
        <v>220</v>
      </c>
      <c r="E159" s="28">
        <v>10617</v>
      </c>
      <c r="F159" s="25">
        <v>37.47</v>
      </c>
      <c r="G159" s="26">
        <f t="shared" si="4"/>
        <v>0.3</v>
      </c>
      <c r="H159" s="24"/>
      <c r="K159" s="25">
        <v>37.472701499999999</v>
      </c>
      <c r="L159" s="26">
        <v>0.29667175386927302</v>
      </c>
      <c r="N159" s="8">
        <f t="shared" si="5"/>
        <v>37.47</v>
      </c>
    </row>
    <row r="160" spans="2:14" x14ac:dyDescent="0.2">
      <c r="B160" s="24" t="s">
        <v>1072</v>
      </c>
      <c r="C160" s="24" t="s">
        <v>1073</v>
      </c>
      <c r="D160" s="24" t="s">
        <v>314</v>
      </c>
      <c r="E160" s="28">
        <v>6601</v>
      </c>
      <c r="F160" s="25">
        <v>37.03</v>
      </c>
      <c r="G160" s="26">
        <f t="shared" si="4"/>
        <v>0.28999999999999998</v>
      </c>
      <c r="H160" s="24"/>
      <c r="K160" s="25">
        <v>37.031610000000001</v>
      </c>
      <c r="L160" s="26">
        <v>0.293179628036769</v>
      </c>
      <c r="N160" s="8">
        <f t="shared" si="5"/>
        <v>37.03</v>
      </c>
    </row>
    <row r="161" spans="2:14" x14ac:dyDescent="0.2">
      <c r="B161" s="24" t="s">
        <v>1074</v>
      </c>
      <c r="C161" s="24" t="s">
        <v>1075</v>
      </c>
      <c r="D161" s="24" t="s">
        <v>453</v>
      </c>
      <c r="E161" s="28">
        <v>4665</v>
      </c>
      <c r="F161" s="25">
        <v>36.92</v>
      </c>
      <c r="G161" s="26">
        <f t="shared" si="4"/>
        <v>0.28999999999999998</v>
      </c>
      <c r="H161" s="24"/>
      <c r="K161" s="25">
        <v>36.923475000000003</v>
      </c>
      <c r="L161" s="26">
        <v>0.292323522156475</v>
      </c>
      <c r="N161" s="8">
        <f t="shared" si="5"/>
        <v>36.92</v>
      </c>
    </row>
    <row r="162" spans="2:14" x14ac:dyDescent="0.2">
      <c r="B162" s="24" t="s">
        <v>1076</v>
      </c>
      <c r="C162" s="24" t="s">
        <v>1077</v>
      </c>
      <c r="D162" s="24" t="s">
        <v>469</v>
      </c>
      <c r="E162" s="28">
        <v>18094</v>
      </c>
      <c r="F162" s="25">
        <v>36.21</v>
      </c>
      <c r="G162" s="26">
        <f t="shared" si="4"/>
        <v>0.28999999999999998</v>
      </c>
      <c r="H162" s="24"/>
      <c r="K162" s="25">
        <v>36.206094</v>
      </c>
      <c r="L162" s="26">
        <v>0.28664400957949998</v>
      </c>
      <c r="N162" s="8">
        <f t="shared" si="5"/>
        <v>36.21</v>
      </c>
    </row>
    <row r="163" spans="2:14" x14ac:dyDescent="0.2">
      <c r="B163" s="24" t="s">
        <v>1078</v>
      </c>
      <c r="C163" s="24" t="s">
        <v>1079</v>
      </c>
      <c r="D163" s="24" t="s">
        <v>220</v>
      </c>
      <c r="E163" s="28">
        <v>4069</v>
      </c>
      <c r="F163" s="25">
        <v>36.200000000000003</v>
      </c>
      <c r="G163" s="26">
        <f t="shared" si="4"/>
        <v>0.28999999999999998</v>
      </c>
      <c r="H163" s="24"/>
      <c r="K163" s="25">
        <v>36.201892999999998</v>
      </c>
      <c r="L163" s="26">
        <v>0.286610750220337</v>
      </c>
      <c r="N163" s="8">
        <f t="shared" si="5"/>
        <v>36.200000000000003</v>
      </c>
    </row>
    <row r="164" spans="2:14" x14ac:dyDescent="0.2">
      <c r="B164" s="24" t="s">
        <v>1080</v>
      </c>
      <c r="C164" s="24" t="s">
        <v>1081</v>
      </c>
      <c r="D164" s="24" t="s">
        <v>253</v>
      </c>
      <c r="E164" s="28">
        <v>396</v>
      </c>
      <c r="F164" s="25">
        <v>36.06</v>
      </c>
      <c r="G164" s="26">
        <f t="shared" si="4"/>
        <v>0.28999999999999998</v>
      </c>
      <c r="H164" s="24"/>
      <c r="K164" s="25">
        <v>36.057780000000001</v>
      </c>
      <c r="L164" s="26">
        <v>0.28546980615294998</v>
      </c>
      <c r="N164" s="8">
        <f t="shared" si="5"/>
        <v>36.06</v>
      </c>
    </row>
    <row r="165" spans="2:14" x14ac:dyDescent="0.2">
      <c r="B165" s="24" t="s">
        <v>1082</v>
      </c>
      <c r="C165" s="24" t="s">
        <v>1083</v>
      </c>
      <c r="D165" s="24" t="s">
        <v>329</v>
      </c>
      <c r="E165" s="28">
        <v>8836</v>
      </c>
      <c r="F165" s="25">
        <v>35.840000000000003</v>
      </c>
      <c r="G165" s="26">
        <f t="shared" si="4"/>
        <v>0.28000000000000003</v>
      </c>
      <c r="H165" s="24"/>
      <c r="K165" s="25">
        <v>35.838816000000001</v>
      </c>
      <c r="L165" s="26">
        <v>0.28373626596732399</v>
      </c>
      <c r="N165" s="8">
        <f t="shared" si="5"/>
        <v>35.840000000000003</v>
      </c>
    </row>
    <row r="166" spans="2:14" x14ac:dyDescent="0.2">
      <c r="B166" s="24" t="s">
        <v>1084</v>
      </c>
      <c r="C166" s="24" t="s">
        <v>1085</v>
      </c>
      <c r="D166" s="24" t="s">
        <v>388</v>
      </c>
      <c r="E166" s="28">
        <v>6610</v>
      </c>
      <c r="F166" s="25">
        <v>35.67</v>
      </c>
      <c r="G166" s="26">
        <f t="shared" si="4"/>
        <v>0.28000000000000003</v>
      </c>
      <c r="H166" s="24"/>
      <c r="K166" s="25">
        <v>35.674169999999997</v>
      </c>
      <c r="L166" s="26">
        <v>0.28243276193285899</v>
      </c>
      <c r="N166" s="8">
        <f t="shared" si="5"/>
        <v>35.67</v>
      </c>
    </row>
    <row r="167" spans="2:14" x14ac:dyDescent="0.2">
      <c r="B167" s="24" t="s">
        <v>1086</v>
      </c>
      <c r="C167" s="24" t="s">
        <v>1087</v>
      </c>
      <c r="D167" s="24" t="s">
        <v>226</v>
      </c>
      <c r="E167" s="28">
        <v>20752</v>
      </c>
      <c r="F167" s="25">
        <v>35.479999999999997</v>
      </c>
      <c r="G167" s="26">
        <f t="shared" si="4"/>
        <v>0.28000000000000003</v>
      </c>
      <c r="H167" s="24"/>
      <c r="K167" s="25">
        <v>35.4817696</v>
      </c>
      <c r="L167" s="26">
        <v>0.28090952603503699</v>
      </c>
      <c r="N167" s="8">
        <f t="shared" si="5"/>
        <v>35.479999999999997</v>
      </c>
    </row>
    <row r="168" spans="2:14" x14ac:dyDescent="0.2">
      <c r="B168" s="24" t="s">
        <v>1088</v>
      </c>
      <c r="C168" s="24" t="s">
        <v>1089</v>
      </c>
      <c r="D168" s="24" t="s">
        <v>253</v>
      </c>
      <c r="E168" s="28">
        <v>2127</v>
      </c>
      <c r="F168" s="25">
        <v>35.049999999999997</v>
      </c>
      <c r="G168" s="26">
        <f t="shared" si="4"/>
        <v>0.28000000000000003</v>
      </c>
      <c r="H168" s="24"/>
      <c r="K168" s="25">
        <v>35.046579000000001</v>
      </c>
      <c r="L168" s="26">
        <v>0.27746411768705798</v>
      </c>
      <c r="N168" s="8">
        <f t="shared" si="5"/>
        <v>35.049999999999997</v>
      </c>
    </row>
    <row r="169" spans="2:14" x14ac:dyDescent="0.2">
      <c r="B169" s="24" t="s">
        <v>1090</v>
      </c>
      <c r="C169" s="24" t="s">
        <v>1091</v>
      </c>
      <c r="D169" s="24" t="s">
        <v>453</v>
      </c>
      <c r="E169" s="28">
        <v>2675</v>
      </c>
      <c r="F169" s="25">
        <v>34.880000000000003</v>
      </c>
      <c r="G169" s="26">
        <f t="shared" si="4"/>
        <v>0.28000000000000003</v>
      </c>
      <c r="H169" s="24"/>
      <c r="K169" s="25">
        <v>34.884675000000001</v>
      </c>
      <c r="L169" s="26">
        <v>0.27618232209411298</v>
      </c>
      <c r="N169" s="8">
        <f t="shared" si="5"/>
        <v>34.880000000000003</v>
      </c>
    </row>
    <row r="170" spans="2:14" x14ac:dyDescent="0.2">
      <c r="B170" s="24" t="s">
        <v>1092</v>
      </c>
      <c r="C170" s="24" t="s">
        <v>1093</v>
      </c>
      <c r="D170" s="24" t="s">
        <v>398</v>
      </c>
      <c r="E170" s="28">
        <v>5420</v>
      </c>
      <c r="F170" s="25">
        <v>34.65</v>
      </c>
      <c r="G170" s="26">
        <f t="shared" si="4"/>
        <v>0.27</v>
      </c>
      <c r="H170" s="24"/>
      <c r="K170" s="25">
        <v>34.652769999999997</v>
      </c>
      <c r="L170" s="26">
        <v>0.27434632788160501</v>
      </c>
      <c r="N170" s="8">
        <f t="shared" si="5"/>
        <v>34.65</v>
      </c>
    </row>
    <row r="171" spans="2:14" x14ac:dyDescent="0.2">
      <c r="B171" s="24" t="s">
        <v>1094</v>
      </c>
      <c r="C171" s="24" t="s">
        <v>1095</v>
      </c>
      <c r="D171" s="24" t="s">
        <v>243</v>
      </c>
      <c r="E171" s="28">
        <v>6786</v>
      </c>
      <c r="F171" s="25">
        <v>34.630000000000003</v>
      </c>
      <c r="G171" s="26">
        <f t="shared" si="4"/>
        <v>0.27</v>
      </c>
      <c r="H171" s="24"/>
      <c r="K171" s="25">
        <v>34.625565000000002</v>
      </c>
      <c r="L171" s="26">
        <v>0.27413094562356299</v>
      </c>
      <c r="N171" s="8">
        <f t="shared" si="5"/>
        <v>34.630000000000003</v>
      </c>
    </row>
    <row r="172" spans="2:14" x14ac:dyDescent="0.2">
      <c r="B172" s="24" t="s">
        <v>1096</v>
      </c>
      <c r="C172" s="24" t="s">
        <v>1097</v>
      </c>
      <c r="D172" s="24" t="s">
        <v>314</v>
      </c>
      <c r="E172" s="28">
        <v>1671</v>
      </c>
      <c r="F172" s="25">
        <v>34.020000000000003</v>
      </c>
      <c r="G172" s="26">
        <f t="shared" si="4"/>
        <v>0.27</v>
      </c>
      <c r="H172" s="24"/>
      <c r="K172" s="25">
        <v>34.021560000000001</v>
      </c>
      <c r="L172" s="26">
        <v>0.26934903197648302</v>
      </c>
      <c r="N172" s="8">
        <f t="shared" si="5"/>
        <v>34.020000000000003</v>
      </c>
    </row>
    <row r="173" spans="2:14" x14ac:dyDescent="0.2">
      <c r="B173" s="24" t="s">
        <v>1098</v>
      </c>
      <c r="C173" s="24" t="s">
        <v>1099</v>
      </c>
      <c r="D173" s="24" t="s">
        <v>226</v>
      </c>
      <c r="E173" s="28">
        <v>17606</v>
      </c>
      <c r="F173" s="25">
        <v>33.99</v>
      </c>
      <c r="G173" s="26">
        <f t="shared" si="4"/>
        <v>0.27</v>
      </c>
      <c r="H173" s="24"/>
      <c r="K173" s="25">
        <v>33.9919042</v>
      </c>
      <c r="L173" s="26">
        <v>0.26911424671024298</v>
      </c>
      <c r="N173" s="8">
        <f t="shared" si="5"/>
        <v>33.99</v>
      </c>
    </row>
    <row r="174" spans="2:14" x14ac:dyDescent="0.2">
      <c r="B174" s="24" t="s">
        <v>1100</v>
      </c>
      <c r="C174" s="24" t="s">
        <v>1101</v>
      </c>
      <c r="D174" s="24" t="s">
        <v>329</v>
      </c>
      <c r="E174" s="28">
        <v>7379</v>
      </c>
      <c r="F174" s="25">
        <v>33.619999999999997</v>
      </c>
      <c r="G174" s="26">
        <f t="shared" si="4"/>
        <v>0.27</v>
      </c>
      <c r="H174" s="24"/>
      <c r="K174" s="25">
        <v>33.6224135</v>
      </c>
      <c r="L174" s="26">
        <v>0.26618898512995898</v>
      </c>
      <c r="N174" s="8">
        <f t="shared" si="5"/>
        <v>33.619999999999997</v>
      </c>
    </row>
    <row r="175" spans="2:14" x14ac:dyDescent="0.2">
      <c r="B175" s="24" t="s">
        <v>1102</v>
      </c>
      <c r="C175" s="24" t="s">
        <v>1103</v>
      </c>
      <c r="D175" s="24" t="s">
        <v>881</v>
      </c>
      <c r="E175" s="28">
        <v>6350</v>
      </c>
      <c r="F175" s="25">
        <v>33.24</v>
      </c>
      <c r="G175" s="26">
        <f t="shared" si="4"/>
        <v>0.26</v>
      </c>
      <c r="H175" s="24"/>
      <c r="K175" s="25">
        <v>33.239075</v>
      </c>
      <c r="L175" s="26">
        <v>0.26315409037809301</v>
      </c>
      <c r="N175" s="8">
        <f t="shared" si="5"/>
        <v>33.24</v>
      </c>
    </row>
    <row r="176" spans="2:14" x14ac:dyDescent="0.2">
      <c r="B176" s="24" t="s">
        <v>1104</v>
      </c>
      <c r="C176" s="24" t="s">
        <v>1105</v>
      </c>
      <c r="D176" s="24" t="s">
        <v>269</v>
      </c>
      <c r="E176" s="28">
        <v>74057</v>
      </c>
      <c r="F176" s="25">
        <v>33.22</v>
      </c>
      <c r="G176" s="26">
        <f t="shared" si="4"/>
        <v>0.26</v>
      </c>
      <c r="H176" s="24"/>
      <c r="K176" s="25">
        <v>33.221970200000001</v>
      </c>
      <c r="L176" s="26">
        <v>0.263018671504821</v>
      </c>
      <c r="N176" s="8">
        <f t="shared" si="5"/>
        <v>33.22</v>
      </c>
    </row>
    <row r="177" spans="2:14" x14ac:dyDescent="0.2">
      <c r="B177" s="24" t="s">
        <v>1106</v>
      </c>
      <c r="C177" s="24" t="s">
        <v>1107</v>
      </c>
      <c r="D177" s="24" t="s">
        <v>375</v>
      </c>
      <c r="E177" s="28">
        <v>6828</v>
      </c>
      <c r="F177" s="25">
        <v>33.22</v>
      </c>
      <c r="G177" s="26">
        <f t="shared" si="4"/>
        <v>0.26</v>
      </c>
      <c r="H177" s="24"/>
      <c r="K177" s="25">
        <v>33.218220000000002</v>
      </c>
      <c r="L177" s="26">
        <v>0.262988981133782</v>
      </c>
      <c r="N177" s="8">
        <f t="shared" si="5"/>
        <v>33.22</v>
      </c>
    </row>
    <row r="178" spans="2:14" x14ac:dyDescent="0.2">
      <c r="B178" s="24" t="s">
        <v>1108</v>
      </c>
      <c r="C178" s="24" t="s">
        <v>1109</v>
      </c>
      <c r="D178" s="24" t="s">
        <v>359</v>
      </c>
      <c r="E178" s="28">
        <v>2141</v>
      </c>
      <c r="F178" s="25">
        <v>32.65</v>
      </c>
      <c r="G178" s="26">
        <f t="shared" si="4"/>
        <v>0.26</v>
      </c>
      <c r="H178" s="24"/>
      <c r="K178" s="25">
        <v>32.652391000000001</v>
      </c>
      <c r="L178" s="26">
        <v>0.258509307261854</v>
      </c>
      <c r="N178" s="8">
        <f t="shared" si="5"/>
        <v>32.65</v>
      </c>
    </row>
    <row r="179" spans="2:14" x14ac:dyDescent="0.2">
      <c r="B179" s="24" t="s">
        <v>1110</v>
      </c>
      <c r="C179" s="24" t="s">
        <v>1111</v>
      </c>
      <c r="D179" s="24" t="s">
        <v>320</v>
      </c>
      <c r="E179" s="28">
        <v>39625</v>
      </c>
      <c r="F179" s="25">
        <v>32.43</v>
      </c>
      <c r="G179" s="26">
        <f t="shared" si="4"/>
        <v>0.26</v>
      </c>
      <c r="H179" s="24"/>
      <c r="K179" s="25">
        <v>32.429099999999998</v>
      </c>
      <c r="L179" s="26">
        <v>0.25674151017379998</v>
      </c>
      <c r="N179" s="8">
        <f t="shared" si="5"/>
        <v>32.43</v>
      </c>
    </row>
    <row r="180" spans="2:14" x14ac:dyDescent="0.2">
      <c r="B180" s="24" t="s">
        <v>1112</v>
      </c>
      <c r="C180" s="24" t="s">
        <v>1113</v>
      </c>
      <c r="D180" s="24" t="s">
        <v>253</v>
      </c>
      <c r="E180" s="28">
        <v>3588</v>
      </c>
      <c r="F180" s="25">
        <v>32.340000000000003</v>
      </c>
      <c r="G180" s="26">
        <f t="shared" si="4"/>
        <v>0.26</v>
      </c>
      <c r="H180" s="24"/>
      <c r="K180" s="25">
        <v>32.340437999999999</v>
      </c>
      <c r="L180" s="26">
        <v>0.256039572229946</v>
      </c>
      <c r="N180" s="8">
        <f t="shared" si="5"/>
        <v>32.340000000000003</v>
      </c>
    </row>
    <row r="181" spans="2:14" x14ac:dyDescent="0.2">
      <c r="B181" s="24" t="s">
        <v>1114</v>
      </c>
      <c r="C181" s="24" t="s">
        <v>1115</v>
      </c>
      <c r="D181" s="24" t="s">
        <v>398</v>
      </c>
      <c r="E181" s="28">
        <v>733</v>
      </c>
      <c r="F181" s="25">
        <v>32.229999999999997</v>
      </c>
      <c r="G181" s="26">
        <f t="shared" si="4"/>
        <v>0.26</v>
      </c>
      <c r="H181" s="24"/>
      <c r="K181" s="25">
        <v>32.23001</v>
      </c>
      <c r="L181" s="26">
        <v>0.25516531264563902</v>
      </c>
      <c r="N181" s="8">
        <f t="shared" si="5"/>
        <v>32.229999999999997</v>
      </c>
    </row>
    <row r="182" spans="2:14" x14ac:dyDescent="0.2">
      <c r="B182" s="24" t="s">
        <v>1116</v>
      </c>
      <c r="C182" s="24" t="s">
        <v>1117</v>
      </c>
      <c r="D182" s="24" t="s">
        <v>566</v>
      </c>
      <c r="E182" s="28">
        <v>5319</v>
      </c>
      <c r="F182" s="25">
        <v>31.86</v>
      </c>
      <c r="G182" s="26">
        <f t="shared" si="4"/>
        <v>0.25</v>
      </c>
      <c r="H182" s="24"/>
      <c r="K182" s="25">
        <v>31.863469500000001</v>
      </c>
      <c r="L182" s="26">
        <v>0.25226340782836498</v>
      </c>
      <c r="N182" s="8">
        <f t="shared" si="5"/>
        <v>31.86</v>
      </c>
    </row>
    <row r="183" spans="2:14" x14ac:dyDescent="0.2">
      <c r="B183" s="24" t="s">
        <v>1118</v>
      </c>
      <c r="C183" s="24" t="s">
        <v>1119</v>
      </c>
      <c r="D183" s="24" t="s">
        <v>375</v>
      </c>
      <c r="E183" s="28">
        <v>5598</v>
      </c>
      <c r="F183" s="25">
        <v>31.79</v>
      </c>
      <c r="G183" s="26">
        <f t="shared" si="4"/>
        <v>0.25</v>
      </c>
      <c r="H183" s="24"/>
      <c r="K183" s="25">
        <v>31.791042000000001</v>
      </c>
      <c r="L183" s="26">
        <v>0.25168999858394803</v>
      </c>
      <c r="N183" s="8">
        <f t="shared" si="5"/>
        <v>31.79</v>
      </c>
    </row>
    <row r="184" spans="2:14" x14ac:dyDescent="0.2">
      <c r="B184" s="24" t="s">
        <v>1120</v>
      </c>
      <c r="C184" s="24" t="s">
        <v>1121</v>
      </c>
      <c r="D184" s="24" t="s">
        <v>272</v>
      </c>
      <c r="E184" s="28">
        <v>3904</v>
      </c>
      <c r="F184" s="25">
        <v>31.74</v>
      </c>
      <c r="G184" s="26">
        <f t="shared" si="4"/>
        <v>0.25</v>
      </c>
      <c r="H184" s="24"/>
      <c r="K184" s="25">
        <v>31.743424000000001</v>
      </c>
      <c r="L184" s="26">
        <v>0.25131300640003101</v>
      </c>
      <c r="N184" s="8">
        <f t="shared" si="5"/>
        <v>31.74</v>
      </c>
    </row>
    <row r="185" spans="2:14" x14ac:dyDescent="0.2">
      <c r="B185" s="24" t="s">
        <v>1122</v>
      </c>
      <c r="C185" s="24" t="s">
        <v>1123</v>
      </c>
      <c r="D185" s="24" t="s">
        <v>566</v>
      </c>
      <c r="E185" s="28">
        <v>2018</v>
      </c>
      <c r="F185" s="25">
        <v>31.68</v>
      </c>
      <c r="G185" s="26">
        <f t="shared" si="4"/>
        <v>0.25</v>
      </c>
      <c r="H185" s="24"/>
      <c r="K185" s="25">
        <v>31.678564000000001</v>
      </c>
      <c r="L185" s="26">
        <v>0.25079950912906601</v>
      </c>
      <c r="N185" s="8">
        <f t="shared" si="5"/>
        <v>31.68</v>
      </c>
    </row>
    <row r="186" spans="2:14" x14ac:dyDescent="0.2">
      <c r="B186" s="24" t="s">
        <v>1124</v>
      </c>
      <c r="C186" s="24" t="s">
        <v>1125</v>
      </c>
      <c r="D186" s="24" t="s">
        <v>269</v>
      </c>
      <c r="E186" s="28">
        <v>5848</v>
      </c>
      <c r="F186" s="25">
        <v>31.54</v>
      </c>
      <c r="G186" s="26">
        <f t="shared" si="4"/>
        <v>0.25</v>
      </c>
      <c r="H186" s="24"/>
      <c r="K186" s="25">
        <v>31.544111999999998</v>
      </c>
      <c r="L186" s="26">
        <v>0.249735051295642</v>
      </c>
      <c r="N186" s="8">
        <f t="shared" si="5"/>
        <v>31.54</v>
      </c>
    </row>
    <row r="187" spans="2:14" x14ac:dyDescent="0.2">
      <c r="B187" s="24" t="s">
        <v>1126</v>
      </c>
      <c r="C187" s="24" t="s">
        <v>1127</v>
      </c>
      <c r="D187" s="24" t="s">
        <v>469</v>
      </c>
      <c r="E187" s="28">
        <v>1626</v>
      </c>
      <c r="F187" s="25">
        <v>31.38</v>
      </c>
      <c r="G187" s="26">
        <f t="shared" si="4"/>
        <v>0.25</v>
      </c>
      <c r="H187" s="24"/>
      <c r="K187" s="25">
        <v>31.376922</v>
      </c>
      <c r="L187" s="26">
        <v>0.248411406387644</v>
      </c>
      <c r="N187" s="8">
        <f t="shared" si="5"/>
        <v>31.38</v>
      </c>
    </row>
    <row r="188" spans="2:14" x14ac:dyDescent="0.2">
      <c r="B188" s="24" t="s">
        <v>1128</v>
      </c>
      <c r="C188" s="24" t="s">
        <v>1129</v>
      </c>
      <c r="D188" s="24" t="s">
        <v>314</v>
      </c>
      <c r="E188" s="28">
        <v>3136</v>
      </c>
      <c r="F188" s="25">
        <v>31.36</v>
      </c>
      <c r="G188" s="26">
        <f t="shared" si="4"/>
        <v>0.25</v>
      </c>
      <c r="H188" s="24"/>
      <c r="K188" s="25">
        <v>31.36</v>
      </c>
      <c r="L188" s="26">
        <v>0.24827743474380601</v>
      </c>
      <c r="N188" s="8">
        <f t="shared" si="5"/>
        <v>31.36</v>
      </c>
    </row>
    <row r="189" spans="2:14" x14ac:dyDescent="0.2">
      <c r="B189" s="24" t="s">
        <v>1130</v>
      </c>
      <c r="C189" s="24" t="s">
        <v>1131</v>
      </c>
      <c r="D189" s="24" t="s">
        <v>375</v>
      </c>
      <c r="E189" s="28">
        <v>3760</v>
      </c>
      <c r="F189" s="25">
        <v>30.85</v>
      </c>
      <c r="G189" s="26">
        <f t="shared" si="4"/>
        <v>0.24</v>
      </c>
      <c r="H189" s="24"/>
      <c r="K189" s="25">
        <v>30.854559999999999</v>
      </c>
      <c r="L189" s="26">
        <v>0.244275861190971</v>
      </c>
      <c r="N189" s="8">
        <f t="shared" si="5"/>
        <v>30.85</v>
      </c>
    </row>
    <row r="190" spans="2:14" x14ac:dyDescent="0.2">
      <c r="B190" s="24" t="s">
        <v>1132</v>
      </c>
      <c r="C190" s="24" t="s">
        <v>1133</v>
      </c>
      <c r="D190" s="24" t="s">
        <v>1134</v>
      </c>
      <c r="E190" s="28">
        <v>5201</v>
      </c>
      <c r="F190" s="25">
        <v>30.45</v>
      </c>
      <c r="G190" s="26">
        <f t="shared" si="4"/>
        <v>0.24</v>
      </c>
      <c r="H190" s="24"/>
      <c r="K190" s="25">
        <v>30.446653999999999</v>
      </c>
      <c r="L190" s="26">
        <v>0.24104646529503401</v>
      </c>
      <c r="N190" s="8">
        <f t="shared" si="5"/>
        <v>30.45</v>
      </c>
    </row>
    <row r="191" spans="2:14" x14ac:dyDescent="0.2">
      <c r="B191" s="24" t="s">
        <v>1135</v>
      </c>
      <c r="C191" s="24" t="s">
        <v>1136</v>
      </c>
      <c r="D191" s="24" t="s">
        <v>469</v>
      </c>
      <c r="E191" s="28">
        <v>14935</v>
      </c>
      <c r="F191" s="25">
        <v>30.29</v>
      </c>
      <c r="G191" s="26">
        <f t="shared" si="4"/>
        <v>0.24</v>
      </c>
      <c r="H191" s="24"/>
      <c r="K191" s="25">
        <v>30.291167000000002</v>
      </c>
      <c r="L191" s="26">
        <v>0.23981547315549201</v>
      </c>
      <c r="N191" s="8">
        <f t="shared" si="5"/>
        <v>30.29</v>
      </c>
    </row>
    <row r="192" spans="2:14" x14ac:dyDescent="0.2">
      <c r="B192" s="24" t="s">
        <v>1137</v>
      </c>
      <c r="C192" s="24" t="s">
        <v>1138</v>
      </c>
      <c r="D192" s="24" t="s">
        <v>317</v>
      </c>
      <c r="E192" s="28">
        <v>4047</v>
      </c>
      <c r="F192" s="25">
        <v>30.12</v>
      </c>
      <c r="G192" s="26">
        <f t="shared" si="4"/>
        <v>0.24</v>
      </c>
      <c r="H192" s="24"/>
      <c r="K192" s="25">
        <v>30.115750500000001</v>
      </c>
      <c r="L192" s="26">
        <v>0.238426698964429</v>
      </c>
      <c r="N192" s="8">
        <f t="shared" si="5"/>
        <v>30.12</v>
      </c>
    </row>
    <row r="193" spans="2:14" x14ac:dyDescent="0.2">
      <c r="B193" s="24" t="s">
        <v>1139</v>
      </c>
      <c r="C193" s="24" t="s">
        <v>1140</v>
      </c>
      <c r="D193" s="24" t="s">
        <v>212</v>
      </c>
      <c r="E193" s="28">
        <v>28663</v>
      </c>
      <c r="F193" s="25">
        <v>30.1</v>
      </c>
      <c r="G193" s="26">
        <f t="shared" si="4"/>
        <v>0.24</v>
      </c>
      <c r="H193" s="24"/>
      <c r="K193" s="25">
        <v>30.104748900000001</v>
      </c>
      <c r="L193" s="26">
        <v>0.238339599186812</v>
      </c>
      <c r="N193" s="8">
        <f t="shared" si="5"/>
        <v>30.1</v>
      </c>
    </row>
    <row r="194" spans="2:14" x14ac:dyDescent="0.2">
      <c r="B194" s="24" t="s">
        <v>1141</v>
      </c>
      <c r="C194" s="24" t="s">
        <v>1142</v>
      </c>
      <c r="D194" s="24" t="s">
        <v>246</v>
      </c>
      <c r="E194" s="28">
        <v>34919</v>
      </c>
      <c r="F194" s="25">
        <v>29.5</v>
      </c>
      <c r="G194" s="26">
        <f t="shared" si="4"/>
        <v>0.23</v>
      </c>
      <c r="H194" s="24"/>
      <c r="K194" s="25">
        <v>29.503063099999999</v>
      </c>
      <c r="L194" s="26">
        <v>0.23357604666940901</v>
      </c>
      <c r="N194" s="8">
        <f t="shared" si="5"/>
        <v>29.5</v>
      </c>
    </row>
    <row r="195" spans="2:14" x14ac:dyDescent="0.2">
      <c r="B195" s="24" t="s">
        <v>1143</v>
      </c>
      <c r="C195" s="24" t="s">
        <v>1144</v>
      </c>
      <c r="D195" s="24" t="s">
        <v>441</v>
      </c>
      <c r="E195" s="28">
        <v>8727</v>
      </c>
      <c r="F195" s="25">
        <v>29.28</v>
      </c>
      <c r="G195" s="26">
        <f t="shared" si="4"/>
        <v>0.23</v>
      </c>
      <c r="H195" s="24"/>
      <c r="K195" s="25">
        <v>29.283448499999999</v>
      </c>
      <c r="L195" s="26">
        <v>0.23183735567705199</v>
      </c>
      <c r="N195" s="8">
        <f t="shared" si="5"/>
        <v>29.28</v>
      </c>
    </row>
    <row r="196" spans="2:14" x14ac:dyDescent="0.2">
      <c r="B196" s="24" t="s">
        <v>1145</v>
      </c>
      <c r="C196" s="24" t="s">
        <v>1146</v>
      </c>
      <c r="D196" s="24" t="s">
        <v>741</v>
      </c>
      <c r="E196" s="28">
        <v>2542</v>
      </c>
      <c r="F196" s="25">
        <v>29.18</v>
      </c>
      <c r="G196" s="26">
        <f t="shared" si="4"/>
        <v>0.23</v>
      </c>
      <c r="H196" s="24"/>
      <c r="K196" s="25">
        <v>29.179618000000001</v>
      </c>
      <c r="L196" s="26">
        <v>0.23101532856646001</v>
      </c>
      <c r="N196" s="8">
        <f t="shared" si="5"/>
        <v>29.18</v>
      </c>
    </row>
    <row r="197" spans="2:14" x14ac:dyDescent="0.2">
      <c r="B197" s="24" t="s">
        <v>1147</v>
      </c>
      <c r="C197" s="24" t="s">
        <v>1148</v>
      </c>
      <c r="D197" s="24" t="s">
        <v>388</v>
      </c>
      <c r="E197" s="28">
        <v>5118</v>
      </c>
      <c r="F197" s="25">
        <v>29.14</v>
      </c>
      <c r="G197" s="26">
        <f t="shared" si="4"/>
        <v>0.23</v>
      </c>
      <c r="H197" s="24"/>
      <c r="K197" s="25">
        <v>29.144451</v>
      </c>
      <c r="L197" s="26">
        <v>0.230736911074508</v>
      </c>
      <c r="N197" s="8">
        <f t="shared" si="5"/>
        <v>29.14</v>
      </c>
    </row>
    <row r="198" spans="2:14" x14ac:dyDescent="0.2">
      <c r="B198" s="24" t="s">
        <v>1149</v>
      </c>
      <c r="C198" s="24" t="s">
        <v>1150</v>
      </c>
      <c r="D198" s="24" t="s">
        <v>1151</v>
      </c>
      <c r="E198" s="28">
        <v>1158</v>
      </c>
      <c r="F198" s="25">
        <v>28.79</v>
      </c>
      <c r="G198" s="26">
        <f t="shared" si="4"/>
        <v>0.23</v>
      </c>
      <c r="H198" s="24"/>
      <c r="K198" s="25">
        <v>28.791353999999998</v>
      </c>
      <c r="L198" s="26">
        <v>0.22794143858165899</v>
      </c>
      <c r="N198" s="8">
        <f t="shared" si="5"/>
        <v>28.79</v>
      </c>
    </row>
    <row r="199" spans="2:14" x14ac:dyDescent="0.2">
      <c r="B199" s="24" t="s">
        <v>1152</v>
      </c>
      <c r="C199" s="24" t="s">
        <v>1153</v>
      </c>
      <c r="D199" s="24" t="s">
        <v>498</v>
      </c>
      <c r="E199" s="28">
        <v>2646</v>
      </c>
      <c r="F199" s="25">
        <v>28.38</v>
      </c>
      <c r="G199" s="26">
        <f t="shared" si="4"/>
        <v>0.22</v>
      </c>
      <c r="H199" s="24"/>
      <c r="K199" s="25">
        <v>28.380996</v>
      </c>
      <c r="L199" s="26">
        <v>0.224692630177112</v>
      </c>
      <c r="N199" s="8">
        <f t="shared" si="5"/>
        <v>28.38</v>
      </c>
    </row>
    <row r="200" spans="2:14" x14ac:dyDescent="0.2">
      <c r="B200" s="24" t="s">
        <v>1154</v>
      </c>
      <c r="C200" s="24" t="s">
        <v>1155</v>
      </c>
      <c r="D200" s="24" t="s">
        <v>220</v>
      </c>
      <c r="E200" s="28">
        <v>5271</v>
      </c>
      <c r="F200" s="25">
        <v>27.98</v>
      </c>
      <c r="G200" s="26">
        <f t="shared" ref="G200:G256" si="6">ROUND(F200/$F$264*100,2)</f>
        <v>0.22</v>
      </c>
      <c r="H200" s="24"/>
      <c r="K200" s="25">
        <v>27.9811035</v>
      </c>
      <c r="L200" s="26">
        <v>0.221526677241102</v>
      </c>
      <c r="N200" s="8">
        <f t="shared" ref="N200:N256" si="7">ROUND(F200,2)</f>
        <v>27.98</v>
      </c>
    </row>
    <row r="201" spans="2:14" x14ac:dyDescent="0.2">
      <c r="B201" s="24" t="s">
        <v>1156</v>
      </c>
      <c r="C201" s="24" t="s">
        <v>1157</v>
      </c>
      <c r="D201" s="24" t="s">
        <v>388</v>
      </c>
      <c r="E201" s="28">
        <v>7805</v>
      </c>
      <c r="F201" s="25">
        <v>27.91</v>
      </c>
      <c r="G201" s="26">
        <f t="shared" si="6"/>
        <v>0.22</v>
      </c>
      <c r="H201" s="24"/>
      <c r="K201" s="25">
        <v>27.914582500000002</v>
      </c>
      <c r="L201" s="26">
        <v>0.22100002981646499</v>
      </c>
      <c r="N201" s="8">
        <f t="shared" si="7"/>
        <v>27.91</v>
      </c>
    </row>
    <row r="202" spans="2:14" x14ac:dyDescent="0.2">
      <c r="B202" s="24" t="s">
        <v>1158</v>
      </c>
      <c r="C202" s="24" t="s">
        <v>1159</v>
      </c>
      <c r="D202" s="24" t="s">
        <v>469</v>
      </c>
      <c r="E202" s="28">
        <v>3369</v>
      </c>
      <c r="F202" s="25">
        <v>27.68</v>
      </c>
      <c r="G202" s="26">
        <f t="shared" si="6"/>
        <v>0.22</v>
      </c>
      <c r="H202" s="24"/>
      <c r="K202" s="25">
        <v>27.679704000000001</v>
      </c>
      <c r="L202" s="26">
        <v>0.219140494374613</v>
      </c>
      <c r="N202" s="8">
        <f t="shared" si="7"/>
        <v>27.68</v>
      </c>
    </row>
    <row r="203" spans="2:14" x14ac:dyDescent="0.2">
      <c r="B203" s="24" t="s">
        <v>1160</v>
      </c>
      <c r="C203" s="24" t="s">
        <v>1161</v>
      </c>
      <c r="D203" s="24" t="s">
        <v>1151</v>
      </c>
      <c r="E203" s="28">
        <v>8750</v>
      </c>
      <c r="F203" s="25">
        <v>27.58</v>
      </c>
      <c r="G203" s="26">
        <f t="shared" si="6"/>
        <v>0.22</v>
      </c>
      <c r="H203" s="24"/>
      <c r="K203" s="25">
        <v>27.584375000000001</v>
      </c>
      <c r="L203" s="26">
        <v>0.21838577372484599</v>
      </c>
      <c r="N203" s="8">
        <f t="shared" si="7"/>
        <v>27.58</v>
      </c>
    </row>
    <row r="204" spans="2:14" x14ac:dyDescent="0.2">
      <c r="B204" s="24" t="s">
        <v>1162</v>
      </c>
      <c r="C204" s="24" t="s">
        <v>1163</v>
      </c>
      <c r="D204" s="24" t="s">
        <v>469</v>
      </c>
      <c r="E204" s="28">
        <v>5408</v>
      </c>
      <c r="F204" s="25">
        <v>27.3</v>
      </c>
      <c r="G204" s="26">
        <f t="shared" si="6"/>
        <v>0.22</v>
      </c>
      <c r="H204" s="24"/>
      <c r="K204" s="25">
        <v>27.304991999999999</v>
      </c>
      <c r="L204" s="26">
        <v>0.21617389570982601</v>
      </c>
      <c r="N204" s="8">
        <f t="shared" si="7"/>
        <v>27.3</v>
      </c>
    </row>
    <row r="205" spans="2:14" x14ac:dyDescent="0.2">
      <c r="B205" s="24" t="s">
        <v>1164</v>
      </c>
      <c r="C205" s="24" t="s">
        <v>1165</v>
      </c>
      <c r="D205" s="24" t="s">
        <v>573</v>
      </c>
      <c r="E205" s="28">
        <v>6588</v>
      </c>
      <c r="F205" s="25">
        <v>27.2</v>
      </c>
      <c r="G205" s="26">
        <f t="shared" si="6"/>
        <v>0.22</v>
      </c>
      <c r="H205" s="24"/>
      <c r="K205" s="25">
        <v>27.198557999999998</v>
      </c>
      <c r="L205" s="26">
        <v>0.215331256663604</v>
      </c>
      <c r="N205" s="8">
        <f t="shared" si="7"/>
        <v>27.2</v>
      </c>
    </row>
    <row r="206" spans="2:14" x14ac:dyDescent="0.2">
      <c r="B206" s="24" t="s">
        <v>1166</v>
      </c>
      <c r="C206" s="24" t="s">
        <v>1167</v>
      </c>
      <c r="D206" s="24" t="s">
        <v>261</v>
      </c>
      <c r="E206" s="28">
        <v>6442</v>
      </c>
      <c r="F206" s="25">
        <v>27.03</v>
      </c>
      <c r="G206" s="26">
        <f t="shared" si="6"/>
        <v>0.21</v>
      </c>
      <c r="H206" s="24"/>
      <c r="K206" s="25">
        <v>27.030632000000001</v>
      </c>
      <c r="L206" s="26">
        <v>0.21400178483622001</v>
      </c>
      <c r="N206" s="8">
        <f t="shared" si="7"/>
        <v>27.03</v>
      </c>
    </row>
    <row r="207" spans="2:14" x14ac:dyDescent="0.2">
      <c r="B207" s="24" t="s">
        <v>1168</v>
      </c>
      <c r="C207" s="24" t="s">
        <v>1169</v>
      </c>
      <c r="D207" s="24" t="s">
        <v>246</v>
      </c>
      <c r="E207" s="28">
        <v>3891</v>
      </c>
      <c r="F207" s="25">
        <v>26.85</v>
      </c>
      <c r="G207" s="26">
        <f t="shared" si="6"/>
        <v>0.21</v>
      </c>
      <c r="H207" s="24"/>
      <c r="K207" s="25">
        <v>26.8537365</v>
      </c>
      <c r="L207" s="26">
        <v>0.21260130138731301</v>
      </c>
      <c r="N207" s="8">
        <f t="shared" si="7"/>
        <v>26.85</v>
      </c>
    </row>
    <row r="208" spans="2:14" x14ac:dyDescent="0.2">
      <c r="B208" s="24" t="s">
        <v>1170</v>
      </c>
      <c r="C208" s="24" t="s">
        <v>1171</v>
      </c>
      <c r="D208" s="24" t="s">
        <v>393</v>
      </c>
      <c r="E208" s="28">
        <v>2518</v>
      </c>
      <c r="F208" s="25">
        <v>26.54</v>
      </c>
      <c r="G208" s="26">
        <f t="shared" si="6"/>
        <v>0.21</v>
      </c>
      <c r="H208" s="24"/>
      <c r="K208" s="25">
        <v>26.539719999999999</v>
      </c>
      <c r="L208" s="26">
        <v>0.21011522960519399</v>
      </c>
      <c r="N208" s="8">
        <f t="shared" si="7"/>
        <v>26.54</v>
      </c>
    </row>
    <row r="209" spans="2:14" x14ac:dyDescent="0.2">
      <c r="B209" s="24" t="s">
        <v>1172</v>
      </c>
      <c r="C209" s="24" t="s">
        <v>1173</v>
      </c>
      <c r="D209" s="24" t="s">
        <v>469</v>
      </c>
      <c r="E209" s="28">
        <v>2090</v>
      </c>
      <c r="F209" s="25">
        <v>26.36</v>
      </c>
      <c r="G209" s="26">
        <f t="shared" si="6"/>
        <v>0.21</v>
      </c>
      <c r="H209" s="24"/>
      <c r="K209" s="25">
        <v>26.36326</v>
      </c>
      <c r="L209" s="26">
        <v>0.208718194014158</v>
      </c>
      <c r="N209" s="8">
        <f t="shared" si="7"/>
        <v>26.36</v>
      </c>
    </row>
    <row r="210" spans="2:14" x14ac:dyDescent="0.2">
      <c r="B210" s="24" t="s">
        <v>1174</v>
      </c>
      <c r="C210" s="24" t="s">
        <v>1175</v>
      </c>
      <c r="D210" s="24" t="s">
        <v>441</v>
      </c>
      <c r="E210" s="28">
        <v>7928</v>
      </c>
      <c r="F210" s="25">
        <v>26.16</v>
      </c>
      <c r="G210" s="26">
        <f t="shared" si="6"/>
        <v>0.21</v>
      </c>
      <c r="H210" s="24"/>
      <c r="K210" s="25">
        <v>26.158435999999998</v>
      </c>
      <c r="L210" s="26">
        <v>0.207096600350448</v>
      </c>
      <c r="N210" s="8">
        <f t="shared" si="7"/>
        <v>26.16</v>
      </c>
    </row>
    <row r="211" spans="2:14" x14ac:dyDescent="0.2">
      <c r="B211" s="24" t="s">
        <v>1176</v>
      </c>
      <c r="C211" s="24" t="s">
        <v>1177</v>
      </c>
      <c r="D211" s="24" t="s">
        <v>253</v>
      </c>
      <c r="E211" s="28">
        <v>1297</v>
      </c>
      <c r="F211" s="25">
        <v>25.5</v>
      </c>
      <c r="G211" s="26">
        <f t="shared" si="6"/>
        <v>0.2</v>
      </c>
      <c r="H211" s="24"/>
      <c r="K211" s="25">
        <v>25.500316999999999</v>
      </c>
      <c r="L211" s="26">
        <v>0.20188626562225401</v>
      </c>
      <c r="N211" s="8">
        <f t="shared" si="7"/>
        <v>25.5</v>
      </c>
    </row>
    <row r="212" spans="2:14" x14ac:dyDescent="0.2">
      <c r="B212" s="24" t="s">
        <v>1178</v>
      </c>
      <c r="C212" s="24" t="s">
        <v>1179</v>
      </c>
      <c r="D212" s="24" t="s">
        <v>359</v>
      </c>
      <c r="E212" s="28">
        <v>15729</v>
      </c>
      <c r="F212" s="25">
        <v>25.44</v>
      </c>
      <c r="G212" s="26">
        <f t="shared" si="6"/>
        <v>0.2</v>
      </c>
      <c r="H212" s="24"/>
      <c r="K212" s="25">
        <v>25.440084599999999</v>
      </c>
      <c r="L212" s="26">
        <v>0.201409405106933</v>
      </c>
      <c r="N212" s="8">
        <f t="shared" si="7"/>
        <v>25.44</v>
      </c>
    </row>
    <row r="213" spans="2:14" x14ac:dyDescent="0.2">
      <c r="B213" s="24" t="s">
        <v>1180</v>
      </c>
      <c r="C213" s="24" t="s">
        <v>1181</v>
      </c>
      <c r="D213" s="24" t="s">
        <v>243</v>
      </c>
      <c r="E213" s="28">
        <v>23788</v>
      </c>
      <c r="F213" s="25">
        <v>25.21</v>
      </c>
      <c r="G213" s="26">
        <f t="shared" si="6"/>
        <v>0.2</v>
      </c>
      <c r="H213" s="24"/>
      <c r="K213" s="25">
        <v>25.212901200000001</v>
      </c>
      <c r="L213" s="26">
        <v>0.19961079184901301</v>
      </c>
      <c r="N213" s="8">
        <f t="shared" si="7"/>
        <v>25.21</v>
      </c>
    </row>
    <row r="214" spans="2:14" x14ac:dyDescent="0.2">
      <c r="B214" s="24" t="s">
        <v>1182</v>
      </c>
      <c r="C214" s="24" t="s">
        <v>1183</v>
      </c>
      <c r="D214" s="24" t="s">
        <v>359</v>
      </c>
      <c r="E214" s="28">
        <v>7788</v>
      </c>
      <c r="F214" s="25">
        <v>25.1</v>
      </c>
      <c r="G214" s="26">
        <f t="shared" si="6"/>
        <v>0.2</v>
      </c>
      <c r="H214" s="24"/>
      <c r="K214" s="25">
        <v>25.100724</v>
      </c>
      <c r="L214" s="26">
        <v>0.19872268383074901</v>
      </c>
      <c r="N214" s="8">
        <f t="shared" si="7"/>
        <v>25.1</v>
      </c>
    </row>
    <row r="215" spans="2:14" x14ac:dyDescent="0.2">
      <c r="B215" s="24" t="s">
        <v>1184</v>
      </c>
      <c r="C215" s="24" t="s">
        <v>1185</v>
      </c>
      <c r="D215" s="24" t="s">
        <v>314</v>
      </c>
      <c r="E215" s="28">
        <v>4933</v>
      </c>
      <c r="F215" s="25">
        <v>25.03</v>
      </c>
      <c r="G215" s="26">
        <f t="shared" si="6"/>
        <v>0.2</v>
      </c>
      <c r="H215" s="24"/>
      <c r="K215" s="25">
        <v>25.027575500000001</v>
      </c>
      <c r="L215" s="26">
        <v>0.19814356642209599</v>
      </c>
      <c r="N215" s="8">
        <f t="shared" si="7"/>
        <v>25.03</v>
      </c>
    </row>
    <row r="216" spans="2:14" x14ac:dyDescent="0.2">
      <c r="B216" s="24" t="s">
        <v>1186</v>
      </c>
      <c r="C216" s="24" t="s">
        <v>1187</v>
      </c>
      <c r="D216" s="24" t="s">
        <v>385</v>
      </c>
      <c r="E216" s="28">
        <v>8850</v>
      </c>
      <c r="F216" s="25">
        <v>24.86</v>
      </c>
      <c r="G216" s="26">
        <f t="shared" si="6"/>
        <v>0.2</v>
      </c>
      <c r="H216" s="24"/>
      <c r="K216" s="25">
        <v>24.859649999999998</v>
      </c>
      <c r="L216" s="26">
        <v>0.19681409855321599</v>
      </c>
      <c r="N216" s="8">
        <f t="shared" si="7"/>
        <v>24.86</v>
      </c>
    </row>
    <row r="217" spans="2:14" x14ac:dyDescent="0.2">
      <c r="B217" s="24" t="s">
        <v>1188</v>
      </c>
      <c r="C217" s="24" t="s">
        <v>1189</v>
      </c>
      <c r="D217" s="24" t="s">
        <v>277</v>
      </c>
      <c r="E217" s="28">
        <v>10870</v>
      </c>
      <c r="F217" s="25">
        <v>24.21</v>
      </c>
      <c r="G217" s="26">
        <f t="shared" si="6"/>
        <v>0.19</v>
      </c>
      <c r="H217" s="24"/>
      <c r="K217" s="25">
        <v>24.206403000000002</v>
      </c>
      <c r="L217" s="26">
        <v>0.19164233549792001</v>
      </c>
      <c r="N217" s="8">
        <f t="shared" si="7"/>
        <v>24.21</v>
      </c>
    </row>
    <row r="218" spans="2:14" x14ac:dyDescent="0.2">
      <c r="B218" s="24" t="s">
        <v>1190</v>
      </c>
      <c r="C218" s="24" t="s">
        <v>1191</v>
      </c>
      <c r="D218" s="24" t="s">
        <v>212</v>
      </c>
      <c r="E218" s="28">
        <v>62588</v>
      </c>
      <c r="F218" s="25">
        <v>23.65</v>
      </c>
      <c r="G218" s="26">
        <f t="shared" si="6"/>
        <v>0.19</v>
      </c>
      <c r="H218" s="24"/>
      <c r="K218" s="25">
        <v>23.6457464</v>
      </c>
      <c r="L218" s="26">
        <v>0.18720361156870499</v>
      </c>
      <c r="N218" s="8">
        <f t="shared" si="7"/>
        <v>23.65</v>
      </c>
    </row>
    <row r="219" spans="2:14" x14ac:dyDescent="0.2">
      <c r="B219" s="24" t="s">
        <v>1192</v>
      </c>
      <c r="C219" s="24" t="s">
        <v>1193</v>
      </c>
      <c r="D219" s="24" t="s">
        <v>469</v>
      </c>
      <c r="E219" s="28">
        <v>4252</v>
      </c>
      <c r="F219" s="25">
        <v>23.62</v>
      </c>
      <c r="G219" s="26">
        <f t="shared" si="6"/>
        <v>0.19</v>
      </c>
      <c r="H219" s="24"/>
      <c r="K219" s="25">
        <v>23.617733999999999</v>
      </c>
      <c r="L219" s="26">
        <v>0.186981837116759</v>
      </c>
      <c r="N219" s="8">
        <f t="shared" si="7"/>
        <v>23.62</v>
      </c>
    </row>
    <row r="220" spans="2:14" x14ac:dyDescent="0.2">
      <c r="B220" s="24" t="s">
        <v>1194</v>
      </c>
      <c r="C220" s="24" t="s">
        <v>1195</v>
      </c>
      <c r="D220" s="24" t="s">
        <v>217</v>
      </c>
      <c r="E220" s="28">
        <v>3096</v>
      </c>
      <c r="F220" s="25">
        <v>23.46</v>
      </c>
      <c r="G220" s="26">
        <f t="shared" si="6"/>
        <v>0.19</v>
      </c>
      <c r="H220" s="24"/>
      <c r="K220" s="25">
        <v>23.461487999999999</v>
      </c>
      <c r="L220" s="26">
        <v>0.18574483596660099</v>
      </c>
      <c r="N220" s="8">
        <f t="shared" si="7"/>
        <v>23.46</v>
      </c>
    </row>
    <row r="221" spans="2:14" x14ac:dyDescent="0.2">
      <c r="B221" s="24" t="s">
        <v>1196</v>
      </c>
      <c r="C221" s="24" t="s">
        <v>1197</v>
      </c>
      <c r="D221" s="24" t="s">
        <v>573</v>
      </c>
      <c r="E221" s="28">
        <v>20424</v>
      </c>
      <c r="F221" s="25">
        <v>23.43</v>
      </c>
      <c r="G221" s="26">
        <f t="shared" si="6"/>
        <v>0.19</v>
      </c>
      <c r="H221" s="24"/>
      <c r="K221" s="25">
        <v>23.426328000000002</v>
      </c>
      <c r="L221" s="26">
        <v>0.18546647389371801</v>
      </c>
      <c r="N221" s="8">
        <f t="shared" si="7"/>
        <v>23.43</v>
      </c>
    </row>
    <row r="222" spans="2:14" x14ac:dyDescent="0.2">
      <c r="B222" s="24" t="s">
        <v>1198</v>
      </c>
      <c r="C222" s="24" t="s">
        <v>1199</v>
      </c>
      <c r="D222" s="24" t="s">
        <v>272</v>
      </c>
      <c r="E222" s="28">
        <v>371</v>
      </c>
      <c r="F222" s="25">
        <v>22.86</v>
      </c>
      <c r="G222" s="26">
        <f t="shared" si="6"/>
        <v>0.18</v>
      </c>
      <c r="H222" s="24"/>
      <c r="K222" s="25">
        <v>22.862874999999999</v>
      </c>
      <c r="L222" s="26">
        <v>0.181005610837637</v>
      </c>
      <c r="N222" s="8">
        <f t="shared" si="7"/>
        <v>22.86</v>
      </c>
    </row>
    <row r="223" spans="2:14" x14ac:dyDescent="0.2">
      <c r="B223" s="24" t="s">
        <v>1200</v>
      </c>
      <c r="C223" s="24" t="s">
        <v>1201</v>
      </c>
      <c r="D223" s="24" t="s">
        <v>243</v>
      </c>
      <c r="E223" s="28">
        <v>42298</v>
      </c>
      <c r="F223" s="25">
        <v>22.86</v>
      </c>
      <c r="G223" s="26">
        <f t="shared" si="6"/>
        <v>0.18</v>
      </c>
      <c r="H223" s="24"/>
      <c r="K223" s="25">
        <v>22.862069000000002</v>
      </c>
      <c r="L223" s="26">
        <v>0.18099922972754801</v>
      </c>
      <c r="N223" s="8">
        <f t="shared" si="7"/>
        <v>22.86</v>
      </c>
    </row>
    <row r="224" spans="2:14" x14ac:dyDescent="0.2">
      <c r="B224" s="24" t="s">
        <v>1202</v>
      </c>
      <c r="C224" s="24" t="s">
        <v>1203</v>
      </c>
      <c r="D224" s="24" t="s">
        <v>573</v>
      </c>
      <c r="E224" s="28">
        <v>80296</v>
      </c>
      <c r="F224" s="25">
        <v>22.62</v>
      </c>
      <c r="G224" s="26">
        <f t="shared" si="6"/>
        <v>0.18</v>
      </c>
      <c r="H224" s="24"/>
      <c r="K224" s="25">
        <v>22.619383200000001</v>
      </c>
      <c r="L224" s="26">
        <v>0.179077883813238</v>
      </c>
      <c r="N224" s="8">
        <f t="shared" si="7"/>
        <v>22.62</v>
      </c>
    </row>
    <row r="225" spans="2:14" x14ac:dyDescent="0.2">
      <c r="B225" s="24" t="s">
        <v>1204</v>
      </c>
      <c r="C225" s="24" t="s">
        <v>1205</v>
      </c>
      <c r="D225" s="24" t="s">
        <v>881</v>
      </c>
      <c r="E225" s="28">
        <v>4814</v>
      </c>
      <c r="F225" s="25">
        <v>22.58</v>
      </c>
      <c r="G225" s="26">
        <f t="shared" si="6"/>
        <v>0.18</v>
      </c>
      <c r="H225" s="24"/>
      <c r="K225" s="25">
        <v>22.584880999999999</v>
      </c>
      <c r="L225" s="26">
        <v>0.17880472954955801</v>
      </c>
      <c r="N225" s="8">
        <f t="shared" si="7"/>
        <v>22.58</v>
      </c>
    </row>
    <row r="226" spans="2:14" x14ac:dyDescent="0.2">
      <c r="B226" s="24" t="s">
        <v>1206</v>
      </c>
      <c r="C226" s="24" t="s">
        <v>1207</v>
      </c>
      <c r="D226" s="24" t="s">
        <v>790</v>
      </c>
      <c r="E226" s="28">
        <v>6531</v>
      </c>
      <c r="F226" s="25">
        <v>22.54</v>
      </c>
      <c r="G226" s="26">
        <f t="shared" si="6"/>
        <v>0.18</v>
      </c>
      <c r="H226" s="24"/>
      <c r="K226" s="25">
        <v>22.538481000000001</v>
      </c>
      <c r="L226" s="26">
        <v>0.17843738028386499</v>
      </c>
      <c r="N226" s="8">
        <f t="shared" si="7"/>
        <v>22.54</v>
      </c>
    </row>
    <row r="227" spans="2:14" x14ac:dyDescent="0.2">
      <c r="B227" s="24" t="s">
        <v>1208</v>
      </c>
      <c r="C227" s="24" t="s">
        <v>1209</v>
      </c>
      <c r="D227" s="24" t="s">
        <v>277</v>
      </c>
      <c r="E227" s="28">
        <v>378</v>
      </c>
      <c r="F227" s="25">
        <v>21.56</v>
      </c>
      <c r="G227" s="26">
        <f t="shared" si="6"/>
        <v>0.17</v>
      </c>
      <c r="H227" s="24"/>
      <c r="K227" s="25">
        <v>21.55734</v>
      </c>
      <c r="L227" s="26">
        <v>0.17066967713966999</v>
      </c>
      <c r="N227" s="8">
        <f t="shared" si="7"/>
        <v>21.56</v>
      </c>
    </row>
    <row r="228" spans="2:14" x14ac:dyDescent="0.2">
      <c r="B228" s="24" t="s">
        <v>1210</v>
      </c>
      <c r="C228" s="24" t="s">
        <v>1211</v>
      </c>
      <c r="D228" s="24" t="s">
        <v>226</v>
      </c>
      <c r="E228" s="28">
        <v>8611</v>
      </c>
      <c r="F228" s="25">
        <v>21.19</v>
      </c>
      <c r="G228" s="26">
        <f t="shared" si="6"/>
        <v>0.17</v>
      </c>
      <c r="H228" s="24"/>
      <c r="K228" s="25">
        <v>21.1865044</v>
      </c>
      <c r="L228" s="26">
        <v>0.16773376797258799</v>
      </c>
      <c r="N228" s="8">
        <f t="shared" si="7"/>
        <v>21.19</v>
      </c>
    </row>
    <row r="229" spans="2:14" x14ac:dyDescent="0.2">
      <c r="B229" s="24" t="s">
        <v>1212</v>
      </c>
      <c r="C229" s="24" t="s">
        <v>1213</v>
      </c>
      <c r="D229" s="24" t="s">
        <v>223</v>
      </c>
      <c r="E229" s="28">
        <v>5617</v>
      </c>
      <c r="F229" s="25">
        <v>20.91</v>
      </c>
      <c r="G229" s="26">
        <f t="shared" si="6"/>
        <v>0.17</v>
      </c>
      <c r="H229" s="24"/>
      <c r="K229" s="25">
        <v>20.906473999999999</v>
      </c>
      <c r="L229" s="26">
        <v>0.165516764485271</v>
      </c>
      <c r="N229" s="8">
        <f t="shared" si="7"/>
        <v>20.91</v>
      </c>
    </row>
    <row r="230" spans="2:14" x14ac:dyDescent="0.2">
      <c r="B230" s="24" t="s">
        <v>1214</v>
      </c>
      <c r="C230" s="24" t="s">
        <v>1215</v>
      </c>
      <c r="D230" s="24" t="s">
        <v>253</v>
      </c>
      <c r="E230" s="28">
        <v>1614</v>
      </c>
      <c r="F230" s="25">
        <v>20.66</v>
      </c>
      <c r="G230" s="26">
        <f t="shared" si="6"/>
        <v>0.16</v>
      </c>
      <c r="H230" s="24"/>
      <c r="K230" s="25">
        <v>20.657585999999998</v>
      </c>
      <c r="L230" s="26">
        <v>0.163546315691313</v>
      </c>
      <c r="N230" s="8">
        <f t="shared" si="7"/>
        <v>20.66</v>
      </c>
    </row>
    <row r="231" spans="2:14" x14ac:dyDescent="0.2">
      <c r="B231" s="24" t="s">
        <v>1216</v>
      </c>
      <c r="C231" s="24" t="s">
        <v>1217</v>
      </c>
      <c r="D231" s="24" t="s">
        <v>317</v>
      </c>
      <c r="E231" s="28">
        <v>1113</v>
      </c>
      <c r="F231" s="25">
        <v>19.68</v>
      </c>
      <c r="G231" s="26">
        <f t="shared" si="6"/>
        <v>0.16</v>
      </c>
      <c r="H231" s="24"/>
      <c r="K231" s="25">
        <v>19.67784</v>
      </c>
      <c r="L231" s="26">
        <v>0.155789656776118</v>
      </c>
      <c r="N231" s="8">
        <f t="shared" si="7"/>
        <v>19.68</v>
      </c>
    </row>
    <row r="232" spans="2:14" x14ac:dyDescent="0.2">
      <c r="B232" s="24" t="s">
        <v>1218</v>
      </c>
      <c r="C232" s="24" t="s">
        <v>1219</v>
      </c>
      <c r="D232" s="24" t="s">
        <v>317</v>
      </c>
      <c r="E232" s="28">
        <v>2818</v>
      </c>
      <c r="F232" s="25">
        <v>19.45</v>
      </c>
      <c r="G232" s="26">
        <f t="shared" si="6"/>
        <v>0.15</v>
      </c>
      <c r="H232" s="24"/>
      <c r="K232" s="25">
        <v>19.449836000000001</v>
      </c>
      <c r="L232" s="26">
        <v>0.15398454681976201</v>
      </c>
      <c r="N232" s="8">
        <f t="shared" si="7"/>
        <v>19.45</v>
      </c>
    </row>
    <row r="233" spans="2:14" x14ac:dyDescent="0.2">
      <c r="B233" s="24" t="s">
        <v>1220</v>
      </c>
      <c r="C233" s="24" t="s">
        <v>1221</v>
      </c>
      <c r="D233" s="24" t="s">
        <v>272</v>
      </c>
      <c r="E233" s="28">
        <v>576</v>
      </c>
      <c r="F233" s="25">
        <v>19.059999999999999</v>
      </c>
      <c r="G233" s="26">
        <f t="shared" si="6"/>
        <v>0.15</v>
      </c>
      <c r="H233" s="24"/>
      <c r="K233" s="25">
        <v>19.062719999999999</v>
      </c>
      <c r="L233" s="26">
        <v>0.150919745562483</v>
      </c>
      <c r="N233" s="8">
        <f t="shared" si="7"/>
        <v>19.059999999999999</v>
      </c>
    </row>
    <row r="234" spans="2:14" x14ac:dyDescent="0.2">
      <c r="B234" s="24" t="s">
        <v>1222</v>
      </c>
      <c r="C234" s="24" t="s">
        <v>1223</v>
      </c>
      <c r="D234" s="24" t="s">
        <v>302</v>
      </c>
      <c r="E234" s="28">
        <v>7255</v>
      </c>
      <c r="F234" s="25">
        <v>18.899999999999999</v>
      </c>
      <c r="G234" s="26">
        <f t="shared" si="6"/>
        <v>0.15</v>
      </c>
      <c r="H234" s="24"/>
      <c r="K234" s="25">
        <v>18.897824</v>
      </c>
      <c r="L234" s="26">
        <v>0.149614262275508</v>
      </c>
      <c r="N234" s="8">
        <f t="shared" si="7"/>
        <v>18.899999999999999</v>
      </c>
    </row>
    <row r="235" spans="2:14" x14ac:dyDescent="0.2">
      <c r="B235" s="24" t="s">
        <v>1224</v>
      </c>
      <c r="C235" s="24" t="s">
        <v>1225</v>
      </c>
      <c r="D235" s="24" t="s">
        <v>220</v>
      </c>
      <c r="E235" s="28">
        <v>4623</v>
      </c>
      <c r="F235" s="25">
        <v>18.88</v>
      </c>
      <c r="G235" s="26">
        <f t="shared" si="6"/>
        <v>0.15</v>
      </c>
      <c r="H235" s="24"/>
      <c r="K235" s="25">
        <v>18.8826435</v>
      </c>
      <c r="L235" s="26">
        <v>0.14949407810465001</v>
      </c>
      <c r="N235" s="8">
        <f t="shared" si="7"/>
        <v>18.88</v>
      </c>
    </row>
    <row r="236" spans="2:14" x14ac:dyDescent="0.2">
      <c r="B236" s="24" t="s">
        <v>1226</v>
      </c>
      <c r="C236" s="24" t="s">
        <v>1227</v>
      </c>
      <c r="D236" s="24" t="s">
        <v>1134</v>
      </c>
      <c r="E236" s="28">
        <v>6178</v>
      </c>
      <c r="F236" s="25">
        <v>18.63</v>
      </c>
      <c r="G236" s="26">
        <f t="shared" si="6"/>
        <v>0.15</v>
      </c>
      <c r="H236" s="24"/>
      <c r="K236" s="25">
        <v>18.632847999999999</v>
      </c>
      <c r="L236" s="26">
        <v>0.147516444624084</v>
      </c>
      <c r="N236" s="8">
        <f t="shared" si="7"/>
        <v>18.63</v>
      </c>
    </row>
    <row r="237" spans="2:14" x14ac:dyDescent="0.2">
      <c r="B237" s="24" t="s">
        <v>1228</v>
      </c>
      <c r="C237" s="24" t="s">
        <v>1229</v>
      </c>
      <c r="D237" s="24" t="s">
        <v>614</v>
      </c>
      <c r="E237" s="28">
        <v>5497</v>
      </c>
      <c r="F237" s="25">
        <v>18.329999999999998</v>
      </c>
      <c r="G237" s="26">
        <f t="shared" si="6"/>
        <v>0.15</v>
      </c>
      <c r="H237" s="24"/>
      <c r="K237" s="25">
        <v>18.332495000000002</v>
      </c>
      <c r="L237" s="26">
        <v>0.14513854690859901</v>
      </c>
      <c r="N237" s="8">
        <f t="shared" si="7"/>
        <v>18.329999999999998</v>
      </c>
    </row>
    <row r="238" spans="2:14" x14ac:dyDescent="0.2">
      <c r="B238" s="24" t="s">
        <v>1230</v>
      </c>
      <c r="C238" s="24" t="s">
        <v>1231</v>
      </c>
      <c r="D238" s="24" t="s">
        <v>220</v>
      </c>
      <c r="E238" s="28">
        <v>1097</v>
      </c>
      <c r="F238" s="25">
        <v>18.09</v>
      </c>
      <c r="G238" s="26">
        <f t="shared" si="6"/>
        <v>0.14000000000000001</v>
      </c>
      <c r="H238" s="24"/>
      <c r="K238" s="25">
        <v>18.092821000000001</v>
      </c>
      <c r="L238" s="26">
        <v>0.14324104544511701</v>
      </c>
      <c r="N238" s="8">
        <f t="shared" si="7"/>
        <v>18.09</v>
      </c>
    </row>
    <row r="239" spans="2:14" x14ac:dyDescent="0.2">
      <c r="B239" s="24" t="s">
        <v>1232</v>
      </c>
      <c r="C239" s="24" t="s">
        <v>1233</v>
      </c>
      <c r="D239" s="24" t="s">
        <v>256</v>
      </c>
      <c r="E239" s="28">
        <v>6468</v>
      </c>
      <c r="F239" s="25">
        <v>17.920000000000002</v>
      </c>
      <c r="G239" s="26">
        <f t="shared" si="6"/>
        <v>0.14000000000000001</v>
      </c>
      <c r="H239" s="24"/>
      <c r="K239" s="25">
        <v>17.916360000000001</v>
      </c>
      <c r="L239" s="26">
        <v>0.141844001937071</v>
      </c>
      <c r="N239" s="8">
        <f t="shared" si="7"/>
        <v>17.920000000000002</v>
      </c>
    </row>
    <row r="240" spans="2:14" x14ac:dyDescent="0.2">
      <c r="B240" s="24" t="s">
        <v>1234</v>
      </c>
      <c r="C240" s="24" t="s">
        <v>1235</v>
      </c>
      <c r="D240" s="24" t="s">
        <v>223</v>
      </c>
      <c r="E240" s="28">
        <v>32307</v>
      </c>
      <c r="F240" s="25">
        <v>17.78</v>
      </c>
      <c r="G240" s="26">
        <f t="shared" si="6"/>
        <v>0.14000000000000001</v>
      </c>
      <c r="H240" s="24"/>
      <c r="K240" s="25">
        <v>17.7753114</v>
      </c>
      <c r="L240" s="26">
        <v>0.14072731875524</v>
      </c>
      <c r="N240" s="8">
        <f t="shared" si="7"/>
        <v>17.78</v>
      </c>
    </row>
    <row r="241" spans="2:14" x14ac:dyDescent="0.2">
      <c r="B241" s="24" t="s">
        <v>1236</v>
      </c>
      <c r="C241" s="24" t="s">
        <v>1237</v>
      </c>
      <c r="D241" s="24" t="s">
        <v>388</v>
      </c>
      <c r="E241" s="28">
        <v>2592</v>
      </c>
      <c r="F241" s="25">
        <v>17.37</v>
      </c>
      <c r="G241" s="26">
        <f t="shared" si="6"/>
        <v>0.14000000000000001</v>
      </c>
      <c r="H241" s="24"/>
      <c r="K241" s="25">
        <v>17.372879999999999</v>
      </c>
      <c r="L241" s="26">
        <v>0.13754126532244801</v>
      </c>
      <c r="N241" s="8">
        <f t="shared" si="7"/>
        <v>17.37</v>
      </c>
    </row>
    <row r="242" spans="2:14" x14ac:dyDescent="0.2">
      <c r="B242" s="24" t="s">
        <v>1238</v>
      </c>
      <c r="C242" s="24" t="s">
        <v>1239</v>
      </c>
      <c r="D242" s="24" t="s">
        <v>469</v>
      </c>
      <c r="E242" s="28">
        <v>3896</v>
      </c>
      <c r="F242" s="25">
        <v>17.18</v>
      </c>
      <c r="G242" s="26">
        <f t="shared" si="6"/>
        <v>0.14000000000000001</v>
      </c>
      <c r="H242" s="24"/>
      <c r="K242" s="25">
        <v>17.177464000000001</v>
      </c>
      <c r="L242" s="26">
        <v>0.135994154889161</v>
      </c>
      <c r="N242" s="8">
        <f t="shared" si="7"/>
        <v>17.18</v>
      </c>
    </row>
    <row r="243" spans="2:14" x14ac:dyDescent="0.2">
      <c r="B243" s="24" t="s">
        <v>1240</v>
      </c>
      <c r="C243" s="24" t="s">
        <v>1241</v>
      </c>
      <c r="D243" s="24" t="s">
        <v>398</v>
      </c>
      <c r="E243" s="28">
        <v>891</v>
      </c>
      <c r="F243" s="25">
        <v>17.05</v>
      </c>
      <c r="G243" s="26">
        <f t="shared" si="6"/>
        <v>0.13</v>
      </c>
      <c r="H243" s="24"/>
      <c r="K243" s="25">
        <v>17.050176</v>
      </c>
      <c r="L243" s="26">
        <v>0.134986414515638</v>
      </c>
      <c r="N243" s="8">
        <f t="shared" si="7"/>
        <v>17.05</v>
      </c>
    </row>
    <row r="244" spans="2:14" x14ac:dyDescent="0.2">
      <c r="B244" s="24" t="s">
        <v>1242</v>
      </c>
      <c r="C244" s="24" t="s">
        <v>1243</v>
      </c>
      <c r="D244" s="24" t="s">
        <v>469</v>
      </c>
      <c r="E244" s="28">
        <v>1436</v>
      </c>
      <c r="F244" s="25">
        <v>16.920000000000002</v>
      </c>
      <c r="G244" s="26">
        <f t="shared" si="6"/>
        <v>0.13</v>
      </c>
      <c r="H244" s="24"/>
      <c r="K244" s="25">
        <v>16.917515999999999</v>
      </c>
      <c r="L244" s="26">
        <v>0.13393614396420001</v>
      </c>
      <c r="N244" s="8">
        <f t="shared" si="7"/>
        <v>16.920000000000002</v>
      </c>
    </row>
    <row r="245" spans="2:14" x14ac:dyDescent="0.2">
      <c r="B245" s="24" t="s">
        <v>1244</v>
      </c>
      <c r="C245" s="24" t="s">
        <v>1245</v>
      </c>
      <c r="D245" s="24" t="s">
        <v>359</v>
      </c>
      <c r="E245" s="28">
        <v>4019</v>
      </c>
      <c r="F245" s="25">
        <v>16.600000000000001</v>
      </c>
      <c r="G245" s="26">
        <f t="shared" si="6"/>
        <v>0.13</v>
      </c>
      <c r="H245" s="24"/>
      <c r="K245" s="25">
        <v>16.598469999999999</v>
      </c>
      <c r="L245" s="26">
        <v>0.131410253580103</v>
      </c>
      <c r="N245" s="8">
        <f t="shared" si="7"/>
        <v>16.600000000000001</v>
      </c>
    </row>
    <row r="246" spans="2:14" x14ac:dyDescent="0.2">
      <c r="B246" s="24" t="s">
        <v>1246</v>
      </c>
      <c r="C246" s="24" t="s">
        <v>1247</v>
      </c>
      <c r="D246" s="24" t="s">
        <v>398</v>
      </c>
      <c r="E246" s="28">
        <v>1446</v>
      </c>
      <c r="F246" s="25">
        <v>15.89</v>
      </c>
      <c r="G246" s="26">
        <f t="shared" si="6"/>
        <v>0.13</v>
      </c>
      <c r="H246" s="24"/>
      <c r="K246" s="25">
        <v>15.885756000000001</v>
      </c>
      <c r="L246" s="26">
        <v>0.12576768968896801</v>
      </c>
      <c r="N246" s="8">
        <f t="shared" si="7"/>
        <v>15.89</v>
      </c>
    </row>
    <row r="247" spans="2:14" x14ac:dyDescent="0.2">
      <c r="B247" s="24" t="s">
        <v>1248</v>
      </c>
      <c r="C247" s="24" t="s">
        <v>1249</v>
      </c>
      <c r="D247" s="24" t="s">
        <v>469</v>
      </c>
      <c r="E247" s="28">
        <v>2618</v>
      </c>
      <c r="F247" s="25">
        <v>15.65</v>
      </c>
      <c r="G247" s="26">
        <f t="shared" si="6"/>
        <v>0.12</v>
      </c>
      <c r="H247" s="24"/>
      <c r="K247" s="25">
        <v>15.654331000000001</v>
      </c>
      <c r="L247" s="26">
        <v>0.123935495641277</v>
      </c>
      <c r="N247" s="8">
        <f t="shared" si="7"/>
        <v>15.65</v>
      </c>
    </row>
    <row r="248" spans="2:14" x14ac:dyDescent="0.2">
      <c r="B248" s="24" t="s">
        <v>1250</v>
      </c>
      <c r="C248" s="24" t="s">
        <v>1251</v>
      </c>
      <c r="D248" s="24" t="s">
        <v>217</v>
      </c>
      <c r="E248" s="28">
        <v>11476</v>
      </c>
      <c r="F248" s="25">
        <v>15.24</v>
      </c>
      <c r="G248" s="26">
        <f t="shared" si="6"/>
        <v>0.12</v>
      </c>
      <c r="H248" s="24"/>
      <c r="K248" s="25">
        <v>15.238980400000001</v>
      </c>
      <c r="L248" s="26">
        <v>0.120647160772422</v>
      </c>
      <c r="N248" s="8">
        <f t="shared" si="7"/>
        <v>15.24</v>
      </c>
    </row>
    <row r="249" spans="2:14" x14ac:dyDescent="0.2">
      <c r="B249" s="24" t="s">
        <v>1252</v>
      </c>
      <c r="C249" s="24" t="s">
        <v>1253</v>
      </c>
      <c r="D249" s="24" t="s">
        <v>272</v>
      </c>
      <c r="E249" s="28">
        <v>5488</v>
      </c>
      <c r="F249" s="25">
        <v>14.8</v>
      </c>
      <c r="G249" s="26">
        <f t="shared" si="6"/>
        <v>0.12</v>
      </c>
      <c r="H249" s="24"/>
      <c r="K249" s="25">
        <v>14.795648</v>
      </c>
      <c r="L249" s="26">
        <v>0.117137293712128</v>
      </c>
      <c r="N249" s="8">
        <f t="shared" si="7"/>
        <v>14.8</v>
      </c>
    </row>
    <row r="250" spans="2:14" x14ac:dyDescent="0.2">
      <c r="B250" s="24" t="s">
        <v>1254</v>
      </c>
      <c r="C250" s="24" t="s">
        <v>1255</v>
      </c>
      <c r="D250" s="24" t="s">
        <v>253</v>
      </c>
      <c r="E250" s="28">
        <v>2257</v>
      </c>
      <c r="F250" s="25">
        <v>14.22</v>
      </c>
      <c r="G250" s="26">
        <f t="shared" si="6"/>
        <v>0.11</v>
      </c>
      <c r="H250" s="24"/>
      <c r="K250" s="25">
        <v>14.222485499999999</v>
      </c>
      <c r="L250" s="26">
        <v>0.112599560447098</v>
      </c>
      <c r="N250" s="8">
        <f t="shared" si="7"/>
        <v>14.22</v>
      </c>
    </row>
    <row r="251" spans="2:14" x14ac:dyDescent="0.2">
      <c r="B251" s="24" t="s">
        <v>1256</v>
      </c>
      <c r="C251" s="24" t="s">
        <v>1257</v>
      </c>
      <c r="D251" s="24" t="s">
        <v>573</v>
      </c>
      <c r="E251" s="28">
        <v>79805</v>
      </c>
      <c r="F251" s="25">
        <v>13.82</v>
      </c>
      <c r="G251" s="26">
        <f t="shared" si="6"/>
        <v>0.11</v>
      </c>
      <c r="H251" s="24"/>
      <c r="K251" s="25">
        <v>13.822226000000001</v>
      </c>
      <c r="L251" s="26">
        <v>0.109430701968404</v>
      </c>
      <c r="N251" s="8">
        <f t="shared" si="7"/>
        <v>13.82</v>
      </c>
    </row>
    <row r="252" spans="2:14" x14ac:dyDescent="0.2">
      <c r="B252" s="24" t="s">
        <v>1258</v>
      </c>
      <c r="C252" s="24" t="s">
        <v>1259</v>
      </c>
      <c r="D252" s="24" t="s">
        <v>501</v>
      </c>
      <c r="E252" s="28">
        <v>8876</v>
      </c>
      <c r="F252" s="25">
        <v>12.94</v>
      </c>
      <c r="G252" s="26">
        <f t="shared" si="6"/>
        <v>0.1</v>
      </c>
      <c r="H252" s="24"/>
      <c r="K252" s="25">
        <v>12.9429832</v>
      </c>
      <c r="L252" s="26">
        <v>0.102469727896307</v>
      </c>
      <c r="N252" s="8">
        <f t="shared" si="7"/>
        <v>12.94</v>
      </c>
    </row>
    <row r="253" spans="2:14" x14ac:dyDescent="0.2">
      <c r="B253" s="24" t="s">
        <v>1260</v>
      </c>
      <c r="C253" s="24" t="s">
        <v>1261</v>
      </c>
      <c r="D253" s="24" t="s">
        <v>261</v>
      </c>
      <c r="E253" s="28">
        <v>3129</v>
      </c>
      <c r="F253" s="25">
        <v>12.02</v>
      </c>
      <c r="G253" s="26">
        <f t="shared" si="6"/>
        <v>0.1</v>
      </c>
      <c r="H253" s="24"/>
      <c r="K253" s="25">
        <v>12.015359999999999</v>
      </c>
      <c r="L253" s="26">
        <v>9.5125725711841205E-2</v>
      </c>
      <c r="N253" s="8">
        <f t="shared" si="7"/>
        <v>12.02</v>
      </c>
    </row>
    <row r="254" spans="2:14" x14ac:dyDescent="0.2">
      <c r="B254" s="24" t="s">
        <v>1262</v>
      </c>
      <c r="C254" s="24" t="s">
        <v>1263</v>
      </c>
      <c r="D254" s="24" t="s">
        <v>359</v>
      </c>
      <c r="E254" s="28">
        <v>1658</v>
      </c>
      <c r="F254" s="25">
        <v>11.55</v>
      </c>
      <c r="G254" s="26">
        <f t="shared" si="6"/>
        <v>0.09</v>
      </c>
      <c r="H254" s="24"/>
      <c r="K254" s="25">
        <v>11.550457</v>
      </c>
      <c r="L254" s="26">
        <v>9.1445083994854598E-2</v>
      </c>
      <c r="N254" s="8">
        <f t="shared" si="7"/>
        <v>11.55</v>
      </c>
    </row>
    <row r="255" spans="2:14" x14ac:dyDescent="0.2">
      <c r="B255" s="24" t="s">
        <v>1264</v>
      </c>
      <c r="C255" s="24" t="s">
        <v>1265</v>
      </c>
      <c r="D255" s="24" t="s">
        <v>253</v>
      </c>
      <c r="E255" s="28">
        <v>1764</v>
      </c>
      <c r="F255" s="25">
        <v>7.79</v>
      </c>
      <c r="G255" s="26">
        <f t="shared" si="6"/>
        <v>0.06</v>
      </c>
      <c r="H255" s="24"/>
      <c r="K255" s="25">
        <v>7.7871779999999999</v>
      </c>
      <c r="L255" s="26">
        <v>6.1651166381804998E-2</v>
      </c>
      <c r="N255" s="8">
        <f t="shared" si="7"/>
        <v>7.79</v>
      </c>
    </row>
    <row r="256" spans="2:14" x14ac:dyDescent="0.2">
      <c r="B256" s="24" t="s">
        <v>1266</v>
      </c>
      <c r="C256" s="24" t="s">
        <v>1267</v>
      </c>
      <c r="D256" s="24" t="s">
        <v>790</v>
      </c>
      <c r="E256" s="28">
        <v>9728</v>
      </c>
      <c r="F256" s="25">
        <v>6.3</v>
      </c>
      <c r="G256" s="26">
        <f t="shared" si="6"/>
        <v>0.05</v>
      </c>
      <c r="H256" s="24"/>
      <c r="K256" s="25">
        <v>6.2979072</v>
      </c>
      <c r="L256" s="26">
        <v>4.9860594511178198E-2</v>
      </c>
      <c r="N256" s="8">
        <f t="shared" si="7"/>
        <v>6.3</v>
      </c>
    </row>
    <row r="257" spans="2:14" x14ac:dyDescent="0.2">
      <c r="B257" s="23" t="s">
        <v>63</v>
      </c>
      <c r="C257" s="23"/>
      <c r="D257" s="23"/>
      <c r="E257" s="23"/>
      <c r="F257" s="30">
        <f>SUM(F7:F256)</f>
        <v>12764.110000000006</v>
      </c>
      <c r="G257" s="31">
        <f>SUM(G7:G256)</f>
        <v>101.04999999999995</v>
      </c>
      <c r="H257" s="23"/>
      <c r="I257" s="16"/>
      <c r="K257" s="30">
        <v>12764.108620899993</v>
      </c>
      <c r="L257" s="31">
        <v>101.05357605830218</v>
      </c>
    </row>
    <row r="258" spans="2:14" x14ac:dyDescent="0.2">
      <c r="B258" s="23" t="s">
        <v>335</v>
      </c>
      <c r="C258" s="23"/>
      <c r="D258" s="23"/>
      <c r="E258" s="23"/>
      <c r="F258" s="51" t="s">
        <v>336</v>
      </c>
      <c r="G258" s="52" t="s">
        <v>336</v>
      </c>
      <c r="H258" s="23"/>
      <c r="I258" s="16"/>
      <c r="K258" s="51" t="s">
        <v>336</v>
      </c>
      <c r="L258" s="52" t="s">
        <v>336</v>
      </c>
    </row>
    <row r="259" spans="2:14" x14ac:dyDescent="0.2">
      <c r="B259" s="23" t="s">
        <v>63</v>
      </c>
      <c r="C259" s="23"/>
      <c r="D259" s="23"/>
      <c r="E259" s="23"/>
      <c r="F259" s="47" t="s">
        <v>336</v>
      </c>
      <c r="G259" s="48" t="s">
        <v>336</v>
      </c>
      <c r="H259" s="23"/>
      <c r="I259" s="16"/>
      <c r="K259" s="47" t="s">
        <v>336</v>
      </c>
      <c r="L259" s="48" t="s">
        <v>336</v>
      </c>
    </row>
    <row r="260" spans="2:14" x14ac:dyDescent="0.2">
      <c r="B260" s="35" t="s">
        <v>82</v>
      </c>
      <c r="C260" s="35"/>
      <c r="D260" s="35"/>
      <c r="E260" s="35"/>
      <c r="F260" s="36">
        <f>F257</f>
        <v>12764.110000000006</v>
      </c>
      <c r="G260" s="37">
        <f>G257</f>
        <v>101.04999999999995</v>
      </c>
      <c r="H260" s="23"/>
      <c r="I260" s="16"/>
      <c r="K260" s="36">
        <v>12764.108620899993</v>
      </c>
      <c r="L260" s="37">
        <v>101.05357605830218</v>
      </c>
    </row>
    <row r="261" spans="2:14" x14ac:dyDescent="0.2">
      <c r="B261" s="23" t="s">
        <v>83</v>
      </c>
      <c r="C261" s="23"/>
      <c r="D261" s="23"/>
      <c r="E261" s="23"/>
      <c r="F261" s="30">
        <v>291.58999999999997</v>
      </c>
      <c r="G261" s="31">
        <f t="shared" ref="G261" si="8">ROUND(F261/$F$264*100,2)</f>
        <v>2.31</v>
      </c>
      <c r="H261" s="38">
        <v>5.4942360000000003E-2</v>
      </c>
      <c r="I261" s="17"/>
      <c r="K261" s="30">
        <v>291.59278540000003</v>
      </c>
      <c r="L261" s="31">
        <v>2.30854300857504</v>
      </c>
      <c r="N261" s="8">
        <f t="shared" ref="N261" si="9">ROUND(F261,2)</f>
        <v>291.58999999999997</v>
      </c>
    </row>
    <row r="262" spans="2:14" x14ac:dyDescent="0.2">
      <c r="B262" s="24"/>
      <c r="C262" s="24"/>
      <c r="D262" s="24"/>
      <c r="E262" s="24"/>
      <c r="F262" s="25"/>
      <c r="G262" s="26"/>
      <c r="H262" s="24"/>
      <c r="K262" s="25"/>
      <c r="L262" s="26"/>
    </row>
    <row r="263" spans="2:14" x14ac:dyDescent="0.2">
      <c r="B263" s="43" t="s">
        <v>85</v>
      </c>
      <c r="C263" s="43"/>
      <c r="D263" s="43"/>
      <c r="E263" s="43"/>
      <c r="F263" s="30">
        <f>F264-(F257+F261)</f>
        <v>-424.67000000000553</v>
      </c>
      <c r="G263" s="31">
        <f>G264-(G257+G261)</f>
        <v>-3.3599999999999568</v>
      </c>
      <c r="H263" s="23"/>
      <c r="I263" s="16"/>
      <c r="K263" s="30">
        <v>-424.67030499999419</v>
      </c>
      <c r="L263" s="31">
        <v>-3.3621190668772272</v>
      </c>
    </row>
    <row r="264" spans="2:14" x14ac:dyDescent="0.2">
      <c r="B264" s="39" t="s">
        <v>84</v>
      </c>
      <c r="C264" s="39"/>
      <c r="D264" s="39"/>
      <c r="E264" s="39"/>
      <c r="F264" s="40">
        <v>12631.03</v>
      </c>
      <c r="G264" s="41">
        <v>100</v>
      </c>
      <c r="H264" s="53"/>
      <c r="I264" s="16"/>
      <c r="K264" s="40">
        <v>12631.031101299999</v>
      </c>
      <c r="L264" s="41">
        <v>100</v>
      </c>
      <c r="N264" s="8">
        <f t="shared" ref="N264" si="10">ROUND(F264,2)</f>
        <v>12631.03</v>
      </c>
    </row>
    <row r="266" spans="2:14" x14ac:dyDescent="0.2">
      <c r="B266" s="66" t="s">
        <v>1282</v>
      </c>
    </row>
    <row r="268" spans="2:14" x14ac:dyDescent="0.2">
      <c r="B268" s="70" t="s">
        <v>1283</v>
      </c>
    </row>
    <row r="269" spans="2:14" x14ac:dyDescent="0.2">
      <c r="B269" s="70" t="s">
        <v>1293</v>
      </c>
    </row>
    <row r="270" spans="2:14" x14ac:dyDescent="0.2">
      <c r="B270" s="70" t="s">
        <v>1294</v>
      </c>
    </row>
    <row r="271" spans="2:14" x14ac:dyDescent="0.2">
      <c r="B271" s="66"/>
    </row>
    <row r="272" spans="2:14" x14ac:dyDescent="0.2">
      <c r="B272" s="68" t="s">
        <v>1285</v>
      </c>
      <c r="C272" s="73" t="s">
        <v>1307</v>
      </c>
      <c r="D272" s="73" t="s">
        <v>1287</v>
      </c>
    </row>
    <row r="273" spans="2:4" x14ac:dyDescent="0.2">
      <c r="B273" s="69" t="s">
        <v>1286</v>
      </c>
      <c r="C273" s="71" t="s">
        <v>1288</v>
      </c>
      <c r="D273" s="72">
        <v>9.8789999999999996</v>
      </c>
    </row>
    <row r="274" spans="2:4" x14ac:dyDescent="0.2">
      <c r="B274" s="66"/>
    </row>
    <row r="275" spans="2:4" x14ac:dyDescent="0.2">
      <c r="B275" s="70" t="s">
        <v>1309</v>
      </c>
    </row>
    <row r="276" spans="2:4" x14ac:dyDescent="0.2">
      <c r="B276" s="66"/>
    </row>
    <row r="277" spans="2:4" x14ac:dyDescent="0.2">
      <c r="B277" s="70" t="s">
        <v>1295</v>
      </c>
    </row>
    <row r="278" spans="2:4" x14ac:dyDescent="0.2">
      <c r="B278" s="70" t="s">
        <v>1296</v>
      </c>
    </row>
    <row r="279" spans="2:4" x14ac:dyDescent="0.2">
      <c r="B279" s="70" t="s">
        <v>1297</v>
      </c>
    </row>
    <row r="280" spans="2:4" x14ac:dyDescent="0.2">
      <c r="B280" s="70" t="s">
        <v>1299</v>
      </c>
    </row>
    <row r="281" spans="2:4" x14ac:dyDescent="0.2">
      <c r="B281" s="70" t="s">
        <v>1298</v>
      </c>
    </row>
    <row r="282" spans="2:4" x14ac:dyDescent="0.2">
      <c r="B282" s="70"/>
    </row>
    <row r="283" spans="2:4" x14ac:dyDescent="0.2">
      <c r="B283" s="16" t="s">
        <v>89</v>
      </c>
    </row>
    <row r="301" spans="2:2" x14ac:dyDescent="0.2">
      <c r="B301" s="66" t="s">
        <v>1272</v>
      </c>
    </row>
    <row r="302" spans="2:2" x14ac:dyDescent="0.2">
      <c r="B302" s="67" t="s">
        <v>1280</v>
      </c>
    </row>
  </sheetData>
  <mergeCells count="1">
    <mergeCell ref="B1:C1"/>
  </mergeCells>
  <conditionalFormatting sqref="G1:G3 G5:G65552">
    <cfRule type="cellIs" dxfId="1" priority="3" stopIfTrue="1" operator="between">
      <formula>0.009</formula>
      <formula>-0.009</formula>
    </cfRule>
  </conditionalFormatting>
  <conditionalFormatting sqref="L5:L264">
    <cfRule type="cellIs" dxfId="0" priority="1" stopIfTrue="1" operator="between">
      <formula>0.009</formula>
      <formula>-0.009</formula>
    </cfRule>
  </conditionalFormatting>
  <pageMargins left="0.7" right="0.7" top="0.75" bottom="0.75" header="0.3" footer="0.3"/>
  <pageSetup paperSize="9" scale="34" orientation="portrait" r:id="rId1"/>
  <headerFooter>
    <oddFooter>&amp;C&amp;1#&amp;"Calibri"&amp;10&amp;K000000RESTRICTED</oddFooter>
    <evenFooter>&amp;LPUBLIC</evenFooter>
    <firstFooter>&amp;LPUBLIC</firstFooter>
  </headerFooter>
  <rowBreaks count="2" manualBreakCount="2">
    <brk id="125" min="1" max="7" man="1"/>
    <brk id="320" min="1" max="7" man="1"/>
  </rowBreaks>
  <colBreaks count="1" manualBreakCount="1">
    <brk id="8" max="2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Index</vt:lpstr>
      <vt:lpstr>JBMMF</vt:lpstr>
      <vt:lpstr>JBOF</vt:lpstr>
      <vt:lpstr>JBLF</vt:lpstr>
      <vt:lpstr>JBN8-13</vt:lpstr>
      <vt:lpstr>JBN50</vt:lpstr>
      <vt:lpstr>JBNNX50</vt:lpstr>
      <vt:lpstr>JBNM150</vt:lpstr>
      <vt:lpstr>JBNS250</vt:lpstr>
      <vt:lpstr>JBLF!Print_Area</vt:lpstr>
      <vt:lpstr>JBMMF!Print_Area</vt:lpstr>
      <vt:lpstr>'JBN50'!Print_Area</vt:lpstr>
      <vt:lpstr>'JBN8-13'!Print_Area</vt:lpstr>
      <vt:lpstr>JBNM150!Print_Area</vt:lpstr>
      <vt:lpstr>JBNNX50!Print_Area</vt:lpstr>
      <vt:lpstr>JBNS250!Print_Area</vt:lpstr>
      <vt:lpstr>JBOF!Print_Area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2025-10-07T13:17:11Z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2025-10-07T11:56:43Z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b238fd82-4b36-46fd-9a92-4ef90bbe5034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  <property fmtid="{D5CDD505-2E9C-101B-9397-08002B2CF9AE}" pid="12" name="MSIP_Label_defa4170-0d19-0005-0004-bc88714345d2_Enabled">
    <vt:lpwstr>true</vt:lpwstr>
  </property>
  <property fmtid="{D5CDD505-2E9C-101B-9397-08002B2CF9AE}" pid="13" name="MSIP_Label_defa4170-0d19-0005-0004-bc88714345d2_SetDate">
    <vt:lpwstr>2025-10-07T13:17:11Z</vt:lpwstr>
  </property>
  <property fmtid="{D5CDD505-2E9C-101B-9397-08002B2CF9AE}" pid="14" name="MSIP_Label_defa4170-0d19-0005-0004-bc88714345d2_Method">
    <vt:lpwstr>Standard</vt:lpwstr>
  </property>
  <property fmtid="{D5CDD505-2E9C-101B-9397-08002B2CF9AE}" pid="15" name="MSIP_Label_defa4170-0d19-0005-0004-bc88714345d2_Name">
    <vt:lpwstr>defa4170-0d19-0005-0004-bc88714345d2</vt:lpwstr>
  </property>
  <property fmtid="{D5CDD505-2E9C-101B-9397-08002B2CF9AE}" pid="16" name="MSIP_Label_defa4170-0d19-0005-0004-bc88714345d2_SiteId">
    <vt:lpwstr>c0116485-0978-4b0a-9f1f-fae6c3d6539a</vt:lpwstr>
  </property>
  <property fmtid="{D5CDD505-2E9C-101B-9397-08002B2CF9AE}" pid="17" name="MSIP_Label_defa4170-0d19-0005-0004-bc88714345d2_ActionId">
    <vt:lpwstr>3ad43095-d1e1-46b8-9cfd-325bd0ab9603</vt:lpwstr>
  </property>
  <property fmtid="{D5CDD505-2E9C-101B-9397-08002B2CF9AE}" pid="18" name="MSIP_Label_defa4170-0d19-0005-0004-bc88714345d2_ContentBits">
    <vt:lpwstr>0</vt:lpwstr>
  </property>
</Properties>
</file>